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1_GDWS\IALA\Projektoren\"/>
    </mc:Choice>
  </mc:AlternateContent>
  <bookViews>
    <workbookView xWindow="0" yWindow="0" windowWidth="19188" windowHeight="11424"/>
  </bookViews>
  <sheets>
    <sheet name="Information" sheetId="5" r:id="rId1"/>
    <sheet name="Medium_Intensity" sheetId="1" r:id="rId2"/>
    <sheet name="Increased_Sector_Width" sheetId="2" r:id="rId3"/>
    <sheet name="High_Intensity" sheetId="3" r:id="rId4"/>
    <sheet name="Empty" sheetId="4" r:id="rId5"/>
  </sheets>
  <calcPr calcId="162913"/>
</workbook>
</file>

<file path=xl/calcChain.xml><?xml version="1.0" encoding="utf-8"?>
<calcChain xmlns="http://schemas.openxmlformats.org/spreadsheetml/2006/main">
  <c r="F35" i="2" l="1"/>
  <c r="K26" i="4"/>
  <c r="G26" i="4"/>
  <c r="H26" i="4" s="1"/>
  <c r="I26" i="4" s="1"/>
  <c r="E26" i="4"/>
  <c r="C26" i="4"/>
  <c r="D26" i="4" s="1"/>
  <c r="A26" i="4"/>
  <c r="B26" i="4" s="1"/>
  <c r="G20" i="4"/>
  <c r="C14" i="4"/>
  <c r="K26" i="3"/>
  <c r="G26" i="3"/>
  <c r="H26" i="3" s="1"/>
  <c r="I26" i="3" s="1"/>
  <c r="E26" i="3"/>
  <c r="C26" i="3"/>
  <c r="D26" i="3" s="1"/>
  <c r="A26" i="3"/>
  <c r="B26" i="3" s="1"/>
  <c r="G20" i="3"/>
  <c r="F35" i="3" s="1"/>
  <c r="K26" i="2"/>
  <c r="G26" i="2"/>
  <c r="E26" i="2"/>
  <c r="C26" i="2"/>
  <c r="D26" i="2" s="1"/>
  <c r="A26" i="2"/>
  <c r="B26" i="2" s="1"/>
  <c r="G20" i="2"/>
  <c r="C14" i="2"/>
  <c r="K26" i="1"/>
  <c r="G20" i="1"/>
  <c r="F35" i="4" l="1"/>
  <c r="H26" i="2"/>
  <c r="I26" i="2" s="1"/>
  <c r="B35" i="4"/>
  <c r="B35" i="3"/>
  <c r="B35" i="2" l="1"/>
  <c r="G26" i="1" l="1"/>
  <c r="E26" i="1"/>
  <c r="C26" i="1"/>
  <c r="D26" i="1" s="1"/>
  <c r="A26" i="1"/>
  <c r="B26" i="1" s="1"/>
  <c r="C14" i="1"/>
  <c r="F35" i="1" s="1"/>
  <c r="H26" i="1" l="1"/>
  <c r="B35" i="1" s="1"/>
  <c r="I26" i="1" l="1"/>
</calcChain>
</file>

<file path=xl/comments1.xml><?xml version="1.0" encoding="utf-8"?>
<comments xmlns="http://schemas.openxmlformats.org/spreadsheetml/2006/main">
  <authors>
    <author>Hermann.Frank</author>
  </authors>
  <commentList>
    <comment ref="E11" authorId="0" shapeId="0">
      <text>
        <r>
          <rPr>
            <sz val="9"/>
            <color indexed="81"/>
            <rFont val="Segoe UI"/>
            <family val="2"/>
          </rPr>
          <t xml:space="preserve">clear Diameter Projection Lens
</t>
        </r>
      </text>
    </comment>
    <comment ref="F11" authorId="0" shapeId="0">
      <text>
        <r>
          <rPr>
            <sz val="9"/>
            <color indexed="81"/>
            <rFont val="Segoe UI"/>
            <family val="2"/>
          </rPr>
          <t>effective Focal length
Projection Lens</t>
        </r>
      </text>
    </comment>
    <comment ref="G11" authorId="0" shapeId="0">
      <text>
        <r>
          <rPr>
            <sz val="9"/>
            <color indexed="81"/>
            <rFont val="Segoe UI"/>
            <family val="2"/>
          </rPr>
          <t xml:space="preserve">clear Diameter Condensor Lens
</t>
        </r>
      </text>
    </comment>
    <comment ref="H11" authorId="0" shapeId="0">
      <text>
        <r>
          <rPr>
            <sz val="9"/>
            <color indexed="81"/>
            <rFont val="Segoe UI"/>
            <family val="2"/>
          </rPr>
          <t>effective Focal length
Condensor Lens</t>
        </r>
      </text>
    </comment>
  </commentList>
</comments>
</file>

<file path=xl/comments2.xml><?xml version="1.0" encoding="utf-8"?>
<comments xmlns="http://schemas.openxmlformats.org/spreadsheetml/2006/main">
  <authors>
    <author>Hermann.Frank</author>
  </authors>
  <commentList>
    <comment ref="E11" authorId="0" shapeId="0">
      <text>
        <r>
          <rPr>
            <sz val="9"/>
            <color indexed="81"/>
            <rFont val="Segoe UI"/>
            <family val="2"/>
          </rPr>
          <t xml:space="preserve">clear Diameter Projection Lens
</t>
        </r>
      </text>
    </comment>
    <comment ref="F11" authorId="0" shapeId="0">
      <text>
        <r>
          <rPr>
            <sz val="9"/>
            <color indexed="81"/>
            <rFont val="Segoe UI"/>
            <family val="2"/>
          </rPr>
          <t>effective Focal length
Projection Lens</t>
        </r>
      </text>
    </comment>
    <comment ref="G11" authorId="0" shapeId="0">
      <text>
        <r>
          <rPr>
            <sz val="9"/>
            <color indexed="81"/>
            <rFont val="Segoe UI"/>
            <family val="2"/>
          </rPr>
          <t xml:space="preserve">clear Diameter Condensor Lens
</t>
        </r>
      </text>
    </comment>
    <comment ref="H11" authorId="0" shapeId="0">
      <text>
        <r>
          <rPr>
            <sz val="9"/>
            <color indexed="81"/>
            <rFont val="Segoe UI"/>
            <family val="2"/>
          </rPr>
          <t>effective Focal length
Condensor Lens</t>
        </r>
      </text>
    </comment>
  </commentList>
</comments>
</file>

<file path=xl/comments3.xml><?xml version="1.0" encoding="utf-8"?>
<comments xmlns="http://schemas.openxmlformats.org/spreadsheetml/2006/main">
  <authors>
    <author>Hermann.Frank</author>
  </authors>
  <commentList>
    <comment ref="E11" authorId="0" shapeId="0">
      <text>
        <r>
          <rPr>
            <sz val="9"/>
            <color indexed="81"/>
            <rFont val="Segoe UI"/>
            <family val="2"/>
          </rPr>
          <t xml:space="preserve">clear Diameter Projection Lens
</t>
        </r>
      </text>
    </comment>
    <comment ref="F11" authorId="0" shapeId="0">
      <text>
        <r>
          <rPr>
            <sz val="9"/>
            <color indexed="81"/>
            <rFont val="Segoe UI"/>
            <family val="2"/>
          </rPr>
          <t>effective Focal length
Projection Lens</t>
        </r>
      </text>
    </comment>
    <comment ref="G11" authorId="0" shapeId="0">
      <text>
        <r>
          <rPr>
            <sz val="9"/>
            <color indexed="81"/>
            <rFont val="Segoe UI"/>
            <family val="2"/>
          </rPr>
          <t xml:space="preserve">clear Diameter Condensor Lens
</t>
        </r>
      </text>
    </comment>
    <comment ref="H11" authorId="0" shapeId="0">
      <text>
        <r>
          <rPr>
            <sz val="9"/>
            <color indexed="81"/>
            <rFont val="Segoe UI"/>
            <family val="2"/>
          </rPr>
          <t>effective Focal length
Condensor Lens</t>
        </r>
      </text>
    </comment>
  </commentList>
</comments>
</file>

<file path=xl/comments4.xml><?xml version="1.0" encoding="utf-8"?>
<comments xmlns="http://schemas.openxmlformats.org/spreadsheetml/2006/main">
  <authors>
    <author>Hermann.Frank</author>
  </authors>
  <commentList>
    <comment ref="E11" authorId="0" shapeId="0">
      <text>
        <r>
          <rPr>
            <sz val="9"/>
            <color indexed="81"/>
            <rFont val="Segoe UI"/>
            <family val="2"/>
          </rPr>
          <t xml:space="preserve">clear Diameter Projection Lens
</t>
        </r>
      </text>
    </comment>
    <comment ref="F11" authorId="0" shapeId="0">
      <text>
        <r>
          <rPr>
            <sz val="9"/>
            <color indexed="81"/>
            <rFont val="Segoe UI"/>
            <family val="2"/>
          </rPr>
          <t>effective Focal length
Projection Lens</t>
        </r>
      </text>
    </comment>
    <comment ref="G11" authorId="0" shapeId="0">
      <text>
        <r>
          <rPr>
            <sz val="9"/>
            <color indexed="81"/>
            <rFont val="Segoe UI"/>
            <family val="2"/>
          </rPr>
          <t xml:space="preserve">clear Diameter Condensor Lens
</t>
        </r>
      </text>
    </comment>
    <comment ref="H11" authorId="0" shapeId="0">
      <text>
        <r>
          <rPr>
            <sz val="9"/>
            <color indexed="81"/>
            <rFont val="Segoe UI"/>
            <family val="2"/>
          </rPr>
          <t>effective Focal length
Condensor Lens</t>
        </r>
      </text>
    </comment>
  </commentList>
</comments>
</file>

<file path=xl/sharedStrings.xml><?xml version="1.0" encoding="utf-8"?>
<sst xmlns="http://schemas.openxmlformats.org/spreadsheetml/2006/main" count="336" uniqueCount="77">
  <si>
    <t>LED:</t>
  </si>
  <si>
    <t>Cree XLamp XM-Le LED, A=5x5mm², I = 3 A, PHI = 1056 lm</t>
  </si>
  <si>
    <t>Projection lens:</t>
  </si>
  <si>
    <t>Condensor lens:</t>
  </si>
  <si>
    <t>Light Source</t>
  </si>
  <si>
    <t>[mm]</t>
  </si>
  <si>
    <t>[mm²]</t>
  </si>
  <si>
    <t>PHI</t>
  </si>
  <si>
    <t>[lm]</t>
  </si>
  <si>
    <t>Projection lens</t>
  </si>
  <si>
    <t>Condensor Lens</t>
  </si>
  <si>
    <t>Field Stop</t>
  </si>
  <si>
    <t>X</t>
  </si>
  <si>
    <t>Y</t>
  </si>
  <si>
    <t>Sector angle</t>
  </si>
  <si>
    <t>alpha h</t>
  </si>
  <si>
    <t>alpha v</t>
  </si>
  <si>
    <t>[rad]</t>
  </si>
  <si>
    <t>[°]</t>
  </si>
  <si>
    <t>Vertical divergence</t>
  </si>
  <si>
    <t>Displacement of Field Stop</t>
  </si>
  <si>
    <t>Light Source Position</t>
  </si>
  <si>
    <t>Min. Condensor Diameter</t>
  </si>
  <si>
    <r>
      <t>Z</t>
    </r>
    <r>
      <rPr>
        <vertAlign val="subscript"/>
        <sz val="11"/>
        <color theme="1"/>
        <rFont val="Calibri"/>
        <family val="2"/>
        <scheme val="minor"/>
      </rPr>
      <t>0</t>
    </r>
  </si>
  <si>
    <r>
      <t>F</t>
    </r>
    <r>
      <rPr>
        <vertAlign val="subscript"/>
        <sz val="11"/>
        <color theme="1"/>
        <rFont val="Calibri"/>
        <family val="2"/>
        <scheme val="minor"/>
      </rPr>
      <t>C</t>
    </r>
  </si>
  <si>
    <r>
      <t>D</t>
    </r>
    <r>
      <rPr>
        <vertAlign val="subscript"/>
        <sz val="11"/>
        <color theme="1"/>
        <rFont val="Calibri"/>
        <family val="2"/>
        <scheme val="minor"/>
      </rPr>
      <t>C</t>
    </r>
  </si>
  <si>
    <r>
      <t>F</t>
    </r>
    <r>
      <rPr>
        <vertAlign val="subscript"/>
        <sz val="11"/>
        <color theme="1"/>
        <rFont val="Calibri"/>
        <family val="2"/>
        <scheme val="minor"/>
      </rPr>
      <t>P</t>
    </r>
  </si>
  <si>
    <r>
      <t>D</t>
    </r>
    <r>
      <rPr>
        <vertAlign val="subscript"/>
        <sz val="11"/>
        <color theme="1"/>
        <rFont val="Calibri"/>
        <family val="2"/>
        <scheme val="minor"/>
      </rPr>
      <t>P</t>
    </r>
  </si>
  <si>
    <r>
      <t>A</t>
    </r>
    <r>
      <rPr>
        <vertAlign val="subscript"/>
        <sz val="11"/>
        <color theme="1"/>
        <rFont val="Calibri"/>
        <family val="2"/>
        <scheme val="minor"/>
      </rPr>
      <t>LS</t>
    </r>
  </si>
  <si>
    <r>
      <t>Y</t>
    </r>
    <r>
      <rPr>
        <vertAlign val="subscript"/>
        <sz val="11"/>
        <color theme="1"/>
        <rFont val="Calibri"/>
        <family val="2"/>
        <scheme val="minor"/>
      </rPr>
      <t>LS</t>
    </r>
  </si>
  <si>
    <r>
      <t>X</t>
    </r>
    <r>
      <rPr>
        <vertAlign val="subscript"/>
        <sz val="11"/>
        <color theme="1"/>
        <rFont val="Calibri"/>
        <family val="2"/>
        <scheme val="minor"/>
      </rPr>
      <t>LS</t>
    </r>
  </si>
  <si>
    <r>
      <t>Edmund PCX  #27-507, D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=125 mm, F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=500 mm, R=0.042 (x2)</t>
    </r>
  </si>
  <si>
    <r>
      <t>Edmund Asphere #46-661, D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=50 mm, F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=35.7 mm, R=0.042 (x2)</t>
    </r>
  </si>
  <si>
    <t>S'</t>
  </si>
  <si>
    <t>S</t>
  </si>
  <si>
    <r>
      <t>D</t>
    </r>
    <r>
      <rPr>
        <vertAlign val="subscript"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>, min.</t>
    </r>
  </si>
  <si>
    <t>Transmission</t>
  </si>
  <si>
    <t>R(1)</t>
  </si>
  <si>
    <t>R(2)</t>
  </si>
  <si>
    <t>R(3)</t>
  </si>
  <si>
    <t>R(4)</t>
  </si>
  <si>
    <t>R(5)</t>
  </si>
  <si>
    <t>R(6)</t>
  </si>
  <si>
    <t>[%]</t>
  </si>
  <si>
    <t>m</t>
  </si>
  <si>
    <r>
      <t>I</t>
    </r>
    <r>
      <rPr>
        <vertAlign val="subscript"/>
        <sz val="11"/>
        <color theme="1"/>
        <rFont val="Calibri"/>
        <family val="2"/>
        <scheme val="minor"/>
      </rPr>
      <t>LS</t>
    </r>
  </si>
  <si>
    <t>[cd]</t>
  </si>
  <si>
    <t>Magnification</t>
  </si>
  <si>
    <t>Luminous Intensity</t>
  </si>
  <si>
    <t>Case A</t>
  </si>
  <si>
    <t>Projector</t>
  </si>
  <si>
    <r>
      <t>I</t>
    </r>
    <r>
      <rPr>
        <vertAlign val="subscript"/>
        <sz val="11"/>
        <color theme="1"/>
        <rFont val="Calibri"/>
        <family val="2"/>
        <scheme val="minor"/>
      </rPr>
      <t>P</t>
    </r>
  </si>
  <si>
    <t>Case B</t>
  </si>
  <si>
    <t>Note: The spreadsheet does not check whether Case A or B is relevant. Please check manually.</t>
  </si>
  <si>
    <t>Maritime Traffic Technology Section</t>
  </si>
  <si>
    <t>Calculator for an optical projector used for sector lights as an Aids to Navigation</t>
  </si>
  <si>
    <t>Password: ENG</t>
  </si>
  <si>
    <r>
      <t>Qioptiq Achromat, D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=50.8mm, F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=250 mm, R=0.015 (x2)</t>
    </r>
  </si>
  <si>
    <r>
      <t>Edmund Asphere #15-541, D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=75 mm, F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=50 mm, R=0.015 (x2)</t>
    </r>
  </si>
  <si>
    <t>Use Password: ENG</t>
  </si>
  <si>
    <r>
      <t>Tecnosky telescope lens AC 210/1200, D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=210 mm, F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=1200 mm, R=0.015 (x2)</t>
    </r>
  </si>
  <si>
    <r>
      <t>Edmund Asphere #15-541, D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=75 mm, F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=50 mm, R=0.042 (x2)</t>
    </r>
  </si>
  <si>
    <t>Cree XLamp CMU1532, A=14.5x14.5mm², I = 2 A, PHI = 9000 lm</t>
  </si>
  <si>
    <t>The default password is 'ENG', so the user may change the spreadsheet.</t>
  </si>
  <si>
    <t>The calculations require a rectangular light source.</t>
  </si>
  <si>
    <t>For circular light sources you can make changes on your own (see 'High_Intensity').</t>
  </si>
  <si>
    <t>Frank Hermann</t>
  </si>
  <si>
    <t>Federal Waterway and Shipping Administration (Germany)</t>
  </si>
  <si>
    <t>-</t>
  </si>
  <si>
    <t>It was not the intention to create a 'perfect tool'.</t>
  </si>
  <si>
    <t>There is no check for the cases A and B and no error handling.</t>
  </si>
  <si>
    <t>Version 1.0</t>
  </si>
  <si>
    <t>The calculator is based on the technical Information 'Optical Performance of a Projector Sector Light'.</t>
  </si>
  <si>
    <t xml:space="preserve">It is recommended to use a password to avoid corrupting the spreadsheet. </t>
  </si>
  <si>
    <t>2021-02-04</t>
  </si>
  <si>
    <t>Cree XLamp XM-Le, A=5x5mm², I = 3 A, PHI = 1056 lm</t>
  </si>
  <si>
    <t>Reflection of surface or lens (%, no surface or lens: R = 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</si>
</sst>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"/>
    <numFmt numFmtId="166" formatCode="0.0"/>
    <numFmt numFmtId="167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1"/>
      </patternFill>
    </fill>
    <fill>
      <patternFill patternType="lightUp">
        <fgColor theme="1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8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5" xfId="0" applyBorder="1" applyProtection="1"/>
    <xf numFmtId="0" fontId="0" fillId="0" borderId="1" xfId="0" applyBorder="1" applyProtection="1"/>
    <xf numFmtId="0" fontId="0" fillId="0" borderId="11" xfId="0" applyBorder="1" applyProtection="1"/>
    <xf numFmtId="0" fontId="0" fillId="0" borderId="15" xfId="0" applyBorder="1" applyProtection="1"/>
    <xf numFmtId="167" fontId="0" fillId="0" borderId="16" xfId="0" applyNumberFormat="1" applyBorder="1" applyAlignment="1" applyProtection="1">
      <alignment horizontal="center"/>
    </xf>
    <xf numFmtId="167" fontId="0" fillId="0" borderId="0" xfId="1" applyNumberFormat="1" applyFont="1" applyBorder="1" applyAlignment="1" applyProtection="1">
      <alignment horizontal="center"/>
    </xf>
    <xf numFmtId="167" fontId="0" fillId="0" borderId="0" xfId="0" applyNumberFormat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11" xfId="0" applyFill="1" applyBorder="1" applyAlignment="1" applyProtection="1">
      <alignment horizontal="center" vertical="center"/>
    </xf>
    <xf numFmtId="164" fontId="5" fillId="0" borderId="7" xfId="0" applyNumberFormat="1" applyFont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center" vertical="center"/>
    </xf>
    <xf numFmtId="166" fontId="0" fillId="0" borderId="7" xfId="0" applyNumberFormat="1" applyBorder="1" applyAlignment="1" applyProtection="1">
      <alignment horizontal="center"/>
    </xf>
    <xf numFmtId="166" fontId="0" fillId="0" borderId="12" xfId="0" applyNumberForma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67" fontId="0" fillId="2" borderId="12" xfId="1" applyNumberFormat="1" applyFont="1" applyFill="1" applyBorder="1" applyAlignment="1" applyProtection="1">
      <alignment horizontal="center"/>
      <protection locked="0"/>
    </xf>
    <xf numFmtId="167" fontId="0" fillId="2" borderId="8" xfId="1" applyNumberFormat="1" applyFont="1" applyFill="1" applyBorder="1" applyAlignment="1" applyProtection="1">
      <alignment horizontal="center"/>
      <protection locked="0"/>
    </xf>
    <xf numFmtId="167" fontId="0" fillId="2" borderId="7" xfId="1" applyNumberFormat="1" applyFont="1" applyFill="1" applyBorder="1" applyAlignment="1" applyProtection="1">
      <alignment horizontal="center"/>
      <protection locked="0"/>
    </xf>
    <xf numFmtId="0" fontId="0" fillId="0" borderId="0" xfId="0" applyFont="1" applyProtection="1"/>
    <xf numFmtId="2" fontId="0" fillId="0" borderId="12" xfId="0" applyNumberForma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14" fontId="0" fillId="0" borderId="0" xfId="0" quotePrefix="1" applyNumberFormat="1"/>
    <xf numFmtId="0" fontId="0" fillId="3" borderId="2" xfId="0" applyFill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4" borderId="7" xfId="0" quotePrefix="1" applyFill="1" applyBorder="1" applyAlignment="1" applyProtection="1">
      <alignment horizontal="center" vertical="center"/>
    </xf>
    <xf numFmtId="0" fontId="0" fillId="4" borderId="8" xfId="0" quotePrefix="1" applyFill="1" applyBorder="1" applyAlignment="1" applyProtection="1">
      <alignment horizontal="center" vertical="center"/>
    </xf>
    <xf numFmtId="0" fontId="1" fillId="0" borderId="0" xfId="0" applyFont="1"/>
    <xf numFmtId="166" fontId="0" fillId="2" borderId="7" xfId="0" applyNumberFormat="1" applyFill="1" applyBorder="1" applyAlignment="1" applyProtection="1">
      <alignment horizontal="center"/>
      <protection locked="0"/>
    </xf>
    <xf numFmtId="166" fontId="0" fillId="2" borderId="9" xfId="0" applyNumberForma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0" fontId="0" fillId="0" borderId="2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66" fontId="0" fillId="0" borderId="7" xfId="0" applyNumberFormat="1" applyBorder="1" applyAlignment="1" applyProtection="1">
      <alignment horizontal="center"/>
    </xf>
    <xf numFmtId="166" fontId="0" fillId="0" borderId="9" xfId="0" applyNumberForma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166" fontId="0" fillId="0" borderId="12" xfId="0" applyNumberForma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3" fontId="5" fillId="0" borderId="21" xfId="0" applyNumberFormat="1" applyFont="1" applyBorder="1" applyAlignment="1" applyProtection="1">
      <alignment horizontal="center"/>
    </xf>
    <xf numFmtId="3" fontId="5" fillId="0" borderId="22" xfId="0" applyNumberFormat="1" applyFont="1" applyBorder="1" applyAlignment="1" applyProtection="1">
      <alignment horizontal="center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center"/>
    </xf>
    <xf numFmtId="0" fontId="1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0" fillId="3" borderId="6" xfId="0" applyFont="1" applyFill="1" applyBorder="1" applyAlignment="1" applyProtection="1">
      <alignment horizontal="center"/>
    </xf>
    <xf numFmtId="3" fontId="5" fillId="3" borderId="7" xfId="0" applyNumberFormat="1" applyFont="1" applyFill="1" applyBorder="1" applyAlignment="1" applyProtection="1">
      <alignment horizontal="center"/>
    </xf>
    <xf numFmtId="3" fontId="5" fillId="3" borderId="9" xfId="0" applyNumberFormat="1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8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3" borderId="20" xfId="0" applyFill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3" fontId="5" fillId="3" borderId="21" xfId="0" applyNumberFormat="1" applyFont="1" applyFill="1" applyBorder="1" applyAlignment="1" applyProtection="1">
      <alignment horizontal="center"/>
    </xf>
    <xf numFmtId="3" fontId="5" fillId="3" borderId="22" xfId="0" applyNumberFormat="1" applyFont="1" applyFill="1" applyBorder="1" applyAlignment="1" applyProtection="1">
      <alignment horizontal="center"/>
    </xf>
    <xf numFmtId="3" fontId="5" fillId="0" borderId="7" xfId="0" applyNumberFormat="1" applyFont="1" applyBorder="1" applyAlignment="1" applyProtection="1">
      <alignment horizontal="center"/>
    </xf>
    <xf numFmtId="3" fontId="5" fillId="0" borderId="9" xfId="0" applyNumberFormat="1" applyFont="1" applyBorder="1" applyAlignment="1" applyProtection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45720</xdr:rowOff>
    </xdr:from>
    <xdr:to>
      <xdr:col>0</xdr:col>
      <xdr:colOff>765720</xdr:colOff>
      <xdr:row>3</xdr:row>
      <xdr:rowOff>161305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45720"/>
          <a:ext cx="720000" cy="664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38101</xdr:rowOff>
    </xdr:from>
    <xdr:to>
      <xdr:col>0</xdr:col>
      <xdr:colOff>765720</xdr:colOff>
      <xdr:row>3</xdr:row>
      <xdr:rowOff>153686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38101"/>
          <a:ext cx="720000" cy="664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0</xdr:col>
      <xdr:colOff>750480</xdr:colOff>
      <xdr:row>3</xdr:row>
      <xdr:rowOff>146065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720000" cy="664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0</xdr:col>
      <xdr:colOff>750480</xdr:colOff>
      <xdr:row>3</xdr:row>
      <xdr:rowOff>146065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720000" cy="664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0</xdr:col>
      <xdr:colOff>750480</xdr:colOff>
      <xdr:row>3</xdr:row>
      <xdr:rowOff>146065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720000" cy="664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D20" sqref="D20"/>
    </sheetView>
  </sheetViews>
  <sheetFormatPr baseColWidth="10" defaultRowHeight="14.4" x14ac:dyDescent="0.3"/>
  <sheetData>
    <row r="1" spans="1:2" x14ac:dyDescent="0.3">
      <c r="B1" s="1" t="s">
        <v>67</v>
      </c>
    </row>
    <row r="2" spans="1:2" x14ac:dyDescent="0.3">
      <c r="B2" s="1" t="s">
        <v>54</v>
      </c>
    </row>
    <row r="3" spans="1:2" x14ac:dyDescent="0.3">
      <c r="B3" s="2" t="s">
        <v>55</v>
      </c>
    </row>
    <row r="4" spans="1:2" x14ac:dyDescent="0.3">
      <c r="B4" t="s">
        <v>71</v>
      </c>
    </row>
    <row r="7" spans="1:2" x14ac:dyDescent="0.3">
      <c r="A7" t="s">
        <v>72</v>
      </c>
    </row>
    <row r="8" spans="1:2" x14ac:dyDescent="0.3">
      <c r="A8" t="s">
        <v>73</v>
      </c>
    </row>
    <row r="9" spans="1:2" x14ac:dyDescent="0.3">
      <c r="A9" t="s">
        <v>63</v>
      </c>
    </row>
    <row r="10" spans="1:2" x14ac:dyDescent="0.3">
      <c r="A10" t="s">
        <v>64</v>
      </c>
    </row>
    <row r="11" spans="1:2" x14ac:dyDescent="0.3">
      <c r="A11" t="s">
        <v>65</v>
      </c>
    </row>
    <row r="13" spans="1:2" x14ac:dyDescent="0.3">
      <c r="A13" t="s">
        <v>69</v>
      </c>
    </row>
    <row r="14" spans="1:2" x14ac:dyDescent="0.3">
      <c r="A14" s="54" t="s">
        <v>70</v>
      </c>
    </row>
    <row r="16" spans="1:2" x14ac:dyDescent="0.3">
      <c r="A16" t="s">
        <v>66</v>
      </c>
    </row>
    <row r="17" spans="1:1" x14ac:dyDescent="0.3">
      <c r="A17" s="47" t="s">
        <v>74</v>
      </c>
    </row>
  </sheetData>
  <sheetProtection password="CDC2" sheet="1" selectLockedCell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workbookViewId="0">
      <selection activeCell="E14" sqref="E14"/>
    </sheetView>
  </sheetViews>
  <sheetFormatPr baseColWidth="10" defaultRowHeight="14.4" x14ac:dyDescent="0.3"/>
  <cols>
    <col min="1" max="16384" width="11.5546875" style="1"/>
  </cols>
  <sheetData>
    <row r="1" spans="1:12" x14ac:dyDescent="0.3">
      <c r="B1" s="1" t="s">
        <v>67</v>
      </c>
    </row>
    <row r="2" spans="1:12" x14ac:dyDescent="0.3">
      <c r="B2" s="1" t="s">
        <v>54</v>
      </c>
    </row>
    <row r="4" spans="1:12" x14ac:dyDescent="0.3">
      <c r="B4" s="2" t="s">
        <v>55</v>
      </c>
    </row>
    <row r="5" spans="1:12" ht="15" thickBot="1" x14ac:dyDescent="0.35">
      <c r="A5" s="2"/>
    </row>
    <row r="6" spans="1:12" x14ac:dyDescent="0.3">
      <c r="A6" s="64" t="s">
        <v>0</v>
      </c>
      <c r="B6" s="65"/>
      <c r="C6" s="85" t="s">
        <v>75</v>
      </c>
      <c r="D6" s="85"/>
      <c r="E6" s="85"/>
      <c r="F6" s="85"/>
      <c r="G6" s="85"/>
      <c r="H6" s="85"/>
      <c r="I6" s="85"/>
      <c r="J6" s="85"/>
      <c r="K6" s="85"/>
      <c r="L6" s="86"/>
    </row>
    <row r="7" spans="1:12" ht="15.6" x14ac:dyDescent="0.35">
      <c r="A7" s="66" t="s">
        <v>2</v>
      </c>
      <c r="B7" s="67"/>
      <c r="C7" s="87" t="s">
        <v>31</v>
      </c>
      <c r="D7" s="87"/>
      <c r="E7" s="87"/>
      <c r="F7" s="87"/>
      <c r="G7" s="87"/>
      <c r="H7" s="87"/>
      <c r="I7" s="87"/>
      <c r="J7" s="87"/>
      <c r="K7" s="87"/>
      <c r="L7" s="88"/>
    </row>
    <row r="8" spans="1:12" ht="16.2" thickBot="1" x14ac:dyDescent="0.4">
      <c r="A8" s="68" t="s">
        <v>3</v>
      </c>
      <c r="B8" s="69"/>
      <c r="C8" s="89" t="s">
        <v>32</v>
      </c>
      <c r="D8" s="89"/>
      <c r="E8" s="89"/>
      <c r="F8" s="89"/>
      <c r="G8" s="89"/>
      <c r="H8" s="89"/>
      <c r="I8" s="89"/>
      <c r="J8" s="89"/>
      <c r="K8" s="89"/>
      <c r="L8" s="90"/>
    </row>
    <row r="10" spans="1:12" ht="15" thickBot="1" x14ac:dyDescent="0.35">
      <c r="A10" s="58" t="s">
        <v>4</v>
      </c>
      <c r="B10" s="58"/>
      <c r="C10" s="58"/>
      <c r="D10" s="58"/>
      <c r="E10" s="58" t="s">
        <v>9</v>
      </c>
      <c r="F10" s="58"/>
      <c r="G10" s="58" t="s">
        <v>10</v>
      </c>
      <c r="H10" s="58"/>
      <c r="I10" s="58" t="s">
        <v>11</v>
      </c>
      <c r="J10" s="58"/>
      <c r="K10" s="59" t="s">
        <v>20</v>
      </c>
      <c r="L10" s="59"/>
    </row>
    <row r="11" spans="1:12" ht="15.6" x14ac:dyDescent="0.35">
      <c r="A11" s="3" t="s">
        <v>30</v>
      </c>
      <c r="B11" s="4" t="s">
        <v>29</v>
      </c>
      <c r="C11" s="4" t="s">
        <v>28</v>
      </c>
      <c r="D11" s="5" t="s">
        <v>7</v>
      </c>
      <c r="E11" s="6" t="s">
        <v>27</v>
      </c>
      <c r="F11" s="7" t="s">
        <v>26</v>
      </c>
      <c r="G11" s="6" t="s">
        <v>25</v>
      </c>
      <c r="H11" s="7" t="s">
        <v>24</v>
      </c>
      <c r="I11" s="6" t="s">
        <v>12</v>
      </c>
      <c r="J11" s="7" t="s">
        <v>13</v>
      </c>
      <c r="K11" s="60" t="s">
        <v>23</v>
      </c>
      <c r="L11" s="61"/>
    </row>
    <row r="12" spans="1:12" x14ac:dyDescent="0.3">
      <c r="A12" s="8" t="s">
        <v>5</v>
      </c>
      <c r="B12" s="9" t="s">
        <v>5</v>
      </c>
      <c r="C12" s="9" t="s">
        <v>6</v>
      </c>
      <c r="D12" s="10" t="s">
        <v>8</v>
      </c>
      <c r="E12" s="8" t="s">
        <v>5</v>
      </c>
      <c r="F12" s="10" t="s">
        <v>5</v>
      </c>
      <c r="G12" s="8" t="s">
        <v>5</v>
      </c>
      <c r="H12" s="10" t="s">
        <v>5</v>
      </c>
      <c r="I12" s="8" t="s">
        <v>5</v>
      </c>
      <c r="J12" s="10" t="s">
        <v>5</v>
      </c>
      <c r="K12" s="62" t="s">
        <v>5</v>
      </c>
      <c r="L12" s="63"/>
    </row>
    <row r="13" spans="1:12" x14ac:dyDescent="0.3">
      <c r="A13" s="8"/>
      <c r="B13" s="9"/>
      <c r="C13" s="9"/>
      <c r="D13" s="11"/>
      <c r="E13" s="12"/>
      <c r="F13" s="11"/>
      <c r="G13" s="12"/>
      <c r="H13" s="11"/>
      <c r="I13" s="12"/>
      <c r="J13" s="11"/>
      <c r="K13" s="62"/>
      <c r="L13" s="63"/>
    </row>
    <row r="14" spans="1:12" ht="15" thickBot="1" x14ac:dyDescent="0.35">
      <c r="A14" s="35">
        <v>5</v>
      </c>
      <c r="B14" s="36">
        <v>5</v>
      </c>
      <c r="C14" s="13">
        <f>A14*B14</f>
        <v>25</v>
      </c>
      <c r="D14" s="37">
        <v>1056</v>
      </c>
      <c r="E14" s="38">
        <v>123</v>
      </c>
      <c r="F14" s="37">
        <v>500</v>
      </c>
      <c r="G14" s="38">
        <v>48</v>
      </c>
      <c r="H14" s="37">
        <v>35.700000000000003</v>
      </c>
      <c r="I14" s="38">
        <v>40</v>
      </c>
      <c r="J14" s="37">
        <v>10</v>
      </c>
      <c r="K14" s="55">
        <v>20</v>
      </c>
      <c r="L14" s="56"/>
    </row>
    <row r="16" spans="1:12" ht="15" thickBot="1" x14ac:dyDescent="0.35">
      <c r="A16" s="58" t="s">
        <v>36</v>
      </c>
      <c r="B16" s="58"/>
      <c r="C16" s="58"/>
      <c r="D16" s="58"/>
      <c r="E16" s="58"/>
      <c r="F16" s="58"/>
      <c r="G16" s="58"/>
    </row>
    <row r="17" spans="1:12" x14ac:dyDescent="0.3">
      <c r="A17" s="60" t="s">
        <v>76</v>
      </c>
      <c r="B17" s="72"/>
      <c r="C17" s="72"/>
      <c r="D17" s="72"/>
      <c r="E17" s="72"/>
      <c r="F17" s="73"/>
      <c r="G17" s="14" t="s">
        <v>36</v>
      </c>
    </row>
    <row r="18" spans="1:12" x14ac:dyDescent="0.3">
      <c r="A18" s="12" t="s">
        <v>37</v>
      </c>
      <c r="B18" s="15" t="s">
        <v>38</v>
      </c>
      <c r="C18" s="15" t="s">
        <v>39</v>
      </c>
      <c r="D18" s="15" t="s">
        <v>40</v>
      </c>
      <c r="E18" s="15" t="s">
        <v>41</v>
      </c>
      <c r="F18" s="11" t="s">
        <v>42</v>
      </c>
      <c r="G18" s="16" t="s">
        <v>43</v>
      </c>
    </row>
    <row r="19" spans="1:12" x14ac:dyDescent="0.3">
      <c r="A19" s="17"/>
      <c r="B19" s="18"/>
      <c r="C19" s="18"/>
      <c r="D19" s="18"/>
      <c r="E19" s="18"/>
      <c r="F19" s="19"/>
      <c r="G19" s="20"/>
    </row>
    <row r="20" spans="1:12" ht="15" thickBot="1" x14ac:dyDescent="0.35">
      <c r="A20" s="41">
        <v>4.2000000000000003E-2</v>
      </c>
      <c r="B20" s="40">
        <v>4.2000000000000003E-2</v>
      </c>
      <c r="C20" s="40">
        <v>4.2000000000000003E-2</v>
      </c>
      <c r="D20" s="40">
        <v>4.2000000000000003E-2</v>
      </c>
      <c r="E20" s="40">
        <v>0</v>
      </c>
      <c r="F20" s="39">
        <v>0</v>
      </c>
      <c r="G20" s="21">
        <f>(1-A20)*(1-B20)*(1-C20)*(1-D20)*(1-E20)*(1-F20)</f>
        <v>0.84229075969599987</v>
      </c>
    </row>
    <row r="21" spans="1:12" x14ac:dyDescent="0.3">
      <c r="A21" s="22"/>
      <c r="B21" s="22"/>
      <c r="C21" s="22"/>
      <c r="D21" s="22"/>
      <c r="E21" s="22"/>
      <c r="F21" s="22"/>
      <c r="G21" s="23"/>
    </row>
    <row r="22" spans="1:12" ht="15" thickBot="1" x14ac:dyDescent="0.35">
      <c r="A22" s="57" t="s">
        <v>14</v>
      </c>
      <c r="B22" s="57"/>
      <c r="C22" s="57" t="s">
        <v>19</v>
      </c>
      <c r="D22" s="57"/>
      <c r="E22" s="57" t="s">
        <v>22</v>
      </c>
      <c r="F22" s="57"/>
      <c r="G22" s="57" t="s">
        <v>21</v>
      </c>
      <c r="H22" s="57"/>
      <c r="I22" s="59" t="s">
        <v>47</v>
      </c>
      <c r="J22" s="59"/>
      <c r="K22" s="57" t="s">
        <v>4</v>
      </c>
      <c r="L22" s="57"/>
    </row>
    <row r="23" spans="1:12" ht="15.6" x14ac:dyDescent="0.35">
      <c r="A23" s="3" t="s">
        <v>15</v>
      </c>
      <c r="B23" s="5" t="s">
        <v>15</v>
      </c>
      <c r="C23" s="3" t="s">
        <v>16</v>
      </c>
      <c r="D23" s="5" t="s">
        <v>16</v>
      </c>
      <c r="E23" s="70" t="s">
        <v>35</v>
      </c>
      <c r="F23" s="71"/>
      <c r="G23" s="26" t="s">
        <v>33</v>
      </c>
      <c r="H23" s="7" t="s">
        <v>34</v>
      </c>
      <c r="I23" s="60" t="s">
        <v>44</v>
      </c>
      <c r="J23" s="73"/>
      <c r="K23" s="60" t="s">
        <v>45</v>
      </c>
      <c r="L23" s="61"/>
    </row>
    <row r="24" spans="1:12" x14ac:dyDescent="0.3">
      <c r="A24" s="8" t="s">
        <v>17</v>
      </c>
      <c r="B24" s="10" t="s">
        <v>18</v>
      </c>
      <c r="C24" s="8" t="s">
        <v>17</v>
      </c>
      <c r="D24" s="10" t="s">
        <v>18</v>
      </c>
      <c r="E24" s="62" t="s">
        <v>5</v>
      </c>
      <c r="F24" s="78"/>
      <c r="G24" s="12" t="s">
        <v>5</v>
      </c>
      <c r="H24" s="28" t="s">
        <v>5</v>
      </c>
      <c r="I24" s="62"/>
      <c r="J24" s="78"/>
      <c r="K24" s="62" t="s">
        <v>46</v>
      </c>
      <c r="L24" s="63"/>
    </row>
    <row r="25" spans="1:12" x14ac:dyDescent="0.3">
      <c r="A25" s="8"/>
      <c r="B25" s="10"/>
      <c r="C25" s="8"/>
      <c r="D25" s="10"/>
      <c r="E25" s="62"/>
      <c r="F25" s="78"/>
      <c r="G25" s="12"/>
      <c r="H25" s="11"/>
      <c r="I25" s="62"/>
      <c r="J25" s="78"/>
      <c r="K25" s="62"/>
      <c r="L25" s="63"/>
    </row>
    <row r="26" spans="1:12" ht="15" thickBot="1" x14ac:dyDescent="0.35">
      <c r="A26" s="29">
        <f>ATAN(I14/F14)</f>
        <v>7.9829985712237317E-2</v>
      </c>
      <c r="B26" s="43">
        <f>DEGREES(A26)</f>
        <v>4.5739212599008612</v>
      </c>
      <c r="C26" s="31">
        <f>ATAN(J14/F14)</f>
        <v>1.9997333973150535E-2</v>
      </c>
      <c r="D26" s="30">
        <f>DEGREES(C26)</f>
        <v>1.1457628381751035</v>
      </c>
      <c r="E26" s="74">
        <f>1.1*SQRT(I14*I14+J14*J14)</f>
        <v>45.354161881794269</v>
      </c>
      <c r="F26" s="79"/>
      <c r="G26" s="32">
        <f>(F14+K14)</f>
        <v>520</v>
      </c>
      <c r="H26" s="33">
        <f>(G26*H14)/(G26-H14)</f>
        <v>38.331612636795377</v>
      </c>
      <c r="I26" s="74">
        <f>G26/H26</f>
        <v>13.565826330532213</v>
      </c>
      <c r="J26" s="79"/>
      <c r="K26" s="74">
        <f>D14/PI()</f>
        <v>336.13523981008296</v>
      </c>
      <c r="L26" s="75"/>
    </row>
    <row r="28" spans="1:12" x14ac:dyDescent="0.3">
      <c r="A28" s="2" t="s">
        <v>53</v>
      </c>
    </row>
    <row r="30" spans="1:12" ht="15" thickBot="1" x14ac:dyDescent="0.35">
      <c r="A30" s="34" t="s">
        <v>49</v>
      </c>
      <c r="B30" s="58" t="s">
        <v>48</v>
      </c>
      <c r="C30" s="58"/>
      <c r="E30" s="46" t="s">
        <v>52</v>
      </c>
      <c r="F30" s="80" t="s">
        <v>48</v>
      </c>
      <c r="G30" s="80"/>
    </row>
    <row r="31" spans="1:12" x14ac:dyDescent="0.3">
      <c r="B31" s="76" t="s">
        <v>50</v>
      </c>
      <c r="C31" s="77"/>
      <c r="E31" s="45"/>
      <c r="F31" s="91" t="s">
        <v>50</v>
      </c>
      <c r="G31" s="92"/>
    </row>
    <row r="32" spans="1:12" ht="15.6" x14ac:dyDescent="0.35">
      <c r="B32" s="81" t="s">
        <v>51</v>
      </c>
      <c r="C32" s="82"/>
      <c r="E32" s="45"/>
      <c r="F32" s="93" t="s">
        <v>51</v>
      </c>
      <c r="G32" s="94"/>
    </row>
    <row r="33" spans="1:7" x14ac:dyDescent="0.3">
      <c r="B33" s="81" t="s">
        <v>46</v>
      </c>
      <c r="C33" s="82"/>
      <c r="E33" s="45"/>
      <c r="F33" s="93" t="s">
        <v>46</v>
      </c>
      <c r="G33" s="94"/>
    </row>
    <row r="34" spans="1:7" x14ac:dyDescent="0.3">
      <c r="B34" s="81"/>
      <c r="C34" s="82"/>
      <c r="E34" s="45"/>
      <c r="F34" s="93"/>
      <c r="G34" s="94"/>
    </row>
    <row r="35" spans="1:7" ht="15" thickBot="1" x14ac:dyDescent="0.35">
      <c r="B35" s="83">
        <f>G20*G26*G26*K26/(H26*H26)</f>
        <v>52103.702767986069</v>
      </c>
      <c r="C35" s="84"/>
      <c r="E35" s="45"/>
      <c r="F35" s="95">
        <f>G20*PI()*E14*E14*K26/(4*C14)</f>
        <v>134566.25850033463</v>
      </c>
      <c r="G35" s="96"/>
    </row>
    <row r="36" spans="1:7" x14ac:dyDescent="0.3">
      <c r="E36" s="44"/>
      <c r="F36" s="44"/>
      <c r="G36" s="44"/>
    </row>
    <row r="38" spans="1:7" x14ac:dyDescent="0.3">
      <c r="A38" s="2" t="s">
        <v>59</v>
      </c>
    </row>
  </sheetData>
  <sheetProtection password="CDC2" sheet="1" selectLockedCells="1"/>
  <mergeCells count="47">
    <mergeCell ref="B32:C32"/>
    <mergeCell ref="B33:C33"/>
    <mergeCell ref="B34:C34"/>
    <mergeCell ref="B35:C35"/>
    <mergeCell ref="C6:L6"/>
    <mergeCell ref="C7:L7"/>
    <mergeCell ref="C8:L8"/>
    <mergeCell ref="K23:L23"/>
    <mergeCell ref="K24:L24"/>
    <mergeCell ref="K22:L22"/>
    <mergeCell ref="K25:L25"/>
    <mergeCell ref="F31:G31"/>
    <mergeCell ref="F32:G32"/>
    <mergeCell ref="F33:G33"/>
    <mergeCell ref="F34:G34"/>
    <mergeCell ref="F35:G35"/>
    <mergeCell ref="K26:L26"/>
    <mergeCell ref="A16:G16"/>
    <mergeCell ref="B30:C30"/>
    <mergeCell ref="B31:C31"/>
    <mergeCell ref="I23:J23"/>
    <mergeCell ref="I24:J24"/>
    <mergeCell ref="I25:J25"/>
    <mergeCell ref="I26:J26"/>
    <mergeCell ref="F30:G30"/>
    <mergeCell ref="E25:F25"/>
    <mergeCell ref="E26:F26"/>
    <mergeCell ref="G22:H22"/>
    <mergeCell ref="E24:F24"/>
    <mergeCell ref="A6:B6"/>
    <mergeCell ref="A7:B7"/>
    <mergeCell ref="A8:B8"/>
    <mergeCell ref="E22:F22"/>
    <mergeCell ref="E23:F23"/>
    <mergeCell ref="A17:F17"/>
    <mergeCell ref="K14:L14"/>
    <mergeCell ref="A22:B22"/>
    <mergeCell ref="C22:D22"/>
    <mergeCell ref="A10:D10"/>
    <mergeCell ref="E10:F10"/>
    <mergeCell ref="G10:H10"/>
    <mergeCell ref="I22:J22"/>
    <mergeCell ref="I10:J10"/>
    <mergeCell ref="K10:L10"/>
    <mergeCell ref="K11:L11"/>
    <mergeCell ref="K12:L12"/>
    <mergeCell ref="K13:L13"/>
  </mergeCells>
  <dataValidations count="1">
    <dataValidation type="decimal" allowBlank="1" showInputMessage="1" showErrorMessage="1" sqref="A20:F20">
      <formula1>0</formula1>
      <formula2>0.1</formula2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workbookViewId="0">
      <selection activeCell="C8" sqref="C8:L8"/>
    </sheetView>
  </sheetViews>
  <sheetFormatPr baseColWidth="10" defaultRowHeight="14.4" x14ac:dyDescent="0.3"/>
  <cols>
    <col min="1" max="16384" width="11.5546875" style="1"/>
  </cols>
  <sheetData>
    <row r="1" spans="1:12" x14ac:dyDescent="0.3">
      <c r="B1" s="1" t="s">
        <v>67</v>
      </c>
    </row>
    <row r="2" spans="1:12" x14ac:dyDescent="0.3">
      <c r="B2" s="1" t="s">
        <v>54</v>
      </c>
    </row>
    <row r="4" spans="1:12" x14ac:dyDescent="0.3">
      <c r="B4" s="2" t="s">
        <v>55</v>
      </c>
    </row>
    <row r="5" spans="1:12" ht="15" thickBot="1" x14ac:dyDescent="0.35">
      <c r="A5" s="2"/>
    </row>
    <row r="6" spans="1:12" x14ac:dyDescent="0.3">
      <c r="A6" s="64" t="s">
        <v>0</v>
      </c>
      <c r="B6" s="65"/>
      <c r="C6" s="85" t="s">
        <v>1</v>
      </c>
      <c r="D6" s="85"/>
      <c r="E6" s="85"/>
      <c r="F6" s="85"/>
      <c r="G6" s="85"/>
      <c r="H6" s="85"/>
      <c r="I6" s="85"/>
      <c r="J6" s="85"/>
      <c r="K6" s="85"/>
      <c r="L6" s="86"/>
    </row>
    <row r="7" spans="1:12" ht="15.6" x14ac:dyDescent="0.35">
      <c r="A7" s="66" t="s">
        <v>2</v>
      </c>
      <c r="B7" s="67"/>
      <c r="C7" s="87" t="s">
        <v>57</v>
      </c>
      <c r="D7" s="87"/>
      <c r="E7" s="87"/>
      <c r="F7" s="87"/>
      <c r="G7" s="87"/>
      <c r="H7" s="87"/>
      <c r="I7" s="87"/>
      <c r="J7" s="87"/>
      <c r="K7" s="87"/>
      <c r="L7" s="88"/>
    </row>
    <row r="8" spans="1:12" ht="16.2" thickBot="1" x14ac:dyDescent="0.4">
      <c r="A8" s="68" t="s">
        <v>3</v>
      </c>
      <c r="B8" s="69"/>
      <c r="C8" s="89" t="s">
        <v>58</v>
      </c>
      <c r="D8" s="89"/>
      <c r="E8" s="89"/>
      <c r="F8" s="89"/>
      <c r="G8" s="89"/>
      <c r="H8" s="89"/>
      <c r="I8" s="89"/>
      <c r="J8" s="89"/>
      <c r="K8" s="89"/>
      <c r="L8" s="90"/>
    </row>
    <row r="10" spans="1:12" ht="15" thickBot="1" x14ac:dyDescent="0.35">
      <c r="A10" s="58" t="s">
        <v>4</v>
      </c>
      <c r="B10" s="58"/>
      <c r="C10" s="58"/>
      <c r="D10" s="58"/>
      <c r="E10" s="58" t="s">
        <v>9</v>
      </c>
      <c r="F10" s="58"/>
      <c r="G10" s="58" t="s">
        <v>10</v>
      </c>
      <c r="H10" s="58"/>
      <c r="I10" s="58" t="s">
        <v>11</v>
      </c>
      <c r="J10" s="58"/>
      <c r="K10" s="59" t="s">
        <v>20</v>
      </c>
      <c r="L10" s="59"/>
    </row>
    <row r="11" spans="1:12" ht="15.6" x14ac:dyDescent="0.35">
      <c r="A11" s="3" t="s">
        <v>30</v>
      </c>
      <c r="B11" s="4" t="s">
        <v>29</v>
      </c>
      <c r="C11" s="4" t="s">
        <v>28</v>
      </c>
      <c r="D11" s="5" t="s">
        <v>7</v>
      </c>
      <c r="E11" s="24" t="s">
        <v>27</v>
      </c>
      <c r="F11" s="25" t="s">
        <v>26</v>
      </c>
      <c r="G11" s="24" t="s">
        <v>25</v>
      </c>
      <c r="H11" s="25" t="s">
        <v>24</v>
      </c>
      <c r="I11" s="24" t="s">
        <v>12</v>
      </c>
      <c r="J11" s="25" t="s">
        <v>13</v>
      </c>
      <c r="K11" s="60" t="s">
        <v>23</v>
      </c>
      <c r="L11" s="61"/>
    </row>
    <row r="12" spans="1:12" x14ac:dyDescent="0.3">
      <c r="A12" s="8" t="s">
        <v>5</v>
      </c>
      <c r="B12" s="9" t="s">
        <v>5</v>
      </c>
      <c r="C12" s="9" t="s">
        <v>6</v>
      </c>
      <c r="D12" s="10" t="s">
        <v>8</v>
      </c>
      <c r="E12" s="8" t="s">
        <v>5</v>
      </c>
      <c r="F12" s="10" t="s">
        <v>5</v>
      </c>
      <c r="G12" s="8" t="s">
        <v>5</v>
      </c>
      <c r="H12" s="10" t="s">
        <v>5</v>
      </c>
      <c r="I12" s="8" t="s">
        <v>5</v>
      </c>
      <c r="J12" s="10" t="s">
        <v>5</v>
      </c>
      <c r="K12" s="62" t="s">
        <v>5</v>
      </c>
      <c r="L12" s="63"/>
    </row>
    <row r="13" spans="1:12" x14ac:dyDescent="0.3">
      <c r="A13" s="8"/>
      <c r="B13" s="9"/>
      <c r="C13" s="9"/>
      <c r="D13" s="27"/>
      <c r="E13" s="12"/>
      <c r="F13" s="27"/>
      <c r="G13" s="12"/>
      <c r="H13" s="27"/>
      <c r="I13" s="12"/>
      <c r="J13" s="27"/>
      <c r="K13" s="62"/>
      <c r="L13" s="63"/>
    </row>
    <row r="14" spans="1:12" ht="15" thickBot="1" x14ac:dyDescent="0.35">
      <c r="A14" s="35">
        <v>5</v>
      </c>
      <c r="B14" s="36">
        <v>5</v>
      </c>
      <c r="C14" s="13">
        <f>A14*B14</f>
        <v>25</v>
      </c>
      <c r="D14" s="37">
        <v>1056</v>
      </c>
      <c r="E14" s="38">
        <v>50.8</v>
      </c>
      <c r="F14" s="37">
        <v>250</v>
      </c>
      <c r="G14" s="38">
        <v>80</v>
      </c>
      <c r="H14" s="37">
        <v>59</v>
      </c>
      <c r="I14" s="38">
        <v>70</v>
      </c>
      <c r="J14" s="37">
        <v>10</v>
      </c>
      <c r="K14" s="55">
        <v>20</v>
      </c>
      <c r="L14" s="56"/>
    </row>
    <row r="16" spans="1:12" ht="15" thickBot="1" x14ac:dyDescent="0.35">
      <c r="A16" s="58" t="s">
        <v>36</v>
      </c>
      <c r="B16" s="58"/>
      <c r="C16" s="58"/>
      <c r="D16" s="58"/>
      <c r="E16" s="58"/>
      <c r="F16" s="58"/>
      <c r="G16" s="58"/>
    </row>
    <row r="17" spans="1:12" x14ac:dyDescent="0.3">
      <c r="A17" s="60" t="s">
        <v>76</v>
      </c>
      <c r="B17" s="72"/>
      <c r="C17" s="72"/>
      <c r="D17" s="72"/>
      <c r="E17" s="72"/>
      <c r="F17" s="73"/>
      <c r="G17" s="14" t="s">
        <v>36</v>
      </c>
    </row>
    <row r="18" spans="1:12" x14ac:dyDescent="0.3">
      <c r="A18" s="12" t="s">
        <v>37</v>
      </c>
      <c r="B18" s="15" t="s">
        <v>38</v>
      </c>
      <c r="C18" s="15" t="s">
        <v>39</v>
      </c>
      <c r="D18" s="15" t="s">
        <v>40</v>
      </c>
      <c r="E18" s="15" t="s">
        <v>41</v>
      </c>
      <c r="F18" s="27" t="s">
        <v>42</v>
      </c>
      <c r="G18" s="16" t="s">
        <v>43</v>
      </c>
    </row>
    <row r="19" spans="1:12" x14ac:dyDescent="0.3">
      <c r="A19" s="17"/>
      <c r="B19" s="18"/>
      <c r="C19" s="18"/>
      <c r="D19" s="18"/>
      <c r="E19" s="18"/>
      <c r="F19" s="19"/>
      <c r="G19" s="20"/>
    </row>
    <row r="20" spans="1:12" ht="15" thickBot="1" x14ac:dyDescent="0.35">
      <c r="A20" s="41">
        <v>1.4999999999999999E-2</v>
      </c>
      <c r="B20" s="41">
        <v>1.4999999999999999E-2</v>
      </c>
      <c r="C20" s="41">
        <v>1.4999999999999999E-2</v>
      </c>
      <c r="D20" s="41">
        <v>1.4999999999999999E-2</v>
      </c>
      <c r="E20" s="40">
        <v>0</v>
      </c>
      <c r="F20" s="39">
        <v>0</v>
      </c>
      <c r="G20" s="21">
        <f>(1-A20)*(1-B20)*(1-C20)*(1-D20)*(1-E20)*(1-F20)</f>
        <v>0.94133655062499999</v>
      </c>
    </row>
    <row r="21" spans="1:12" x14ac:dyDescent="0.3">
      <c r="A21" s="22"/>
      <c r="B21" s="22"/>
      <c r="C21" s="22"/>
      <c r="D21" s="22"/>
      <c r="E21" s="22"/>
      <c r="F21" s="22"/>
      <c r="G21" s="23"/>
    </row>
    <row r="22" spans="1:12" ht="15" thickBot="1" x14ac:dyDescent="0.35">
      <c r="A22" s="57" t="s">
        <v>14</v>
      </c>
      <c r="B22" s="57"/>
      <c r="C22" s="57" t="s">
        <v>19</v>
      </c>
      <c r="D22" s="57"/>
      <c r="E22" s="57" t="s">
        <v>22</v>
      </c>
      <c r="F22" s="57"/>
      <c r="G22" s="57" t="s">
        <v>21</v>
      </c>
      <c r="H22" s="57"/>
      <c r="I22" s="59" t="s">
        <v>47</v>
      </c>
      <c r="J22" s="59"/>
      <c r="K22" s="57" t="s">
        <v>4</v>
      </c>
      <c r="L22" s="57"/>
    </row>
    <row r="23" spans="1:12" ht="15.6" x14ac:dyDescent="0.35">
      <c r="A23" s="3" t="s">
        <v>15</v>
      </c>
      <c r="B23" s="5" t="s">
        <v>15</v>
      </c>
      <c r="C23" s="3" t="s">
        <v>16</v>
      </c>
      <c r="D23" s="5" t="s">
        <v>16</v>
      </c>
      <c r="E23" s="70" t="s">
        <v>35</v>
      </c>
      <c r="F23" s="71"/>
      <c r="G23" s="26" t="s">
        <v>33</v>
      </c>
      <c r="H23" s="25" t="s">
        <v>34</v>
      </c>
      <c r="I23" s="60" t="s">
        <v>44</v>
      </c>
      <c r="J23" s="73"/>
      <c r="K23" s="60" t="s">
        <v>45</v>
      </c>
      <c r="L23" s="61"/>
    </row>
    <row r="24" spans="1:12" x14ac:dyDescent="0.3">
      <c r="A24" s="8" t="s">
        <v>17</v>
      </c>
      <c r="B24" s="10" t="s">
        <v>18</v>
      </c>
      <c r="C24" s="8" t="s">
        <v>17</v>
      </c>
      <c r="D24" s="10" t="s">
        <v>18</v>
      </c>
      <c r="E24" s="62" t="s">
        <v>5</v>
      </c>
      <c r="F24" s="78"/>
      <c r="G24" s="12" t="s">
        <v>5</v>
      </c>
      <c r="H24" s="28" t="s">
        <v>5</v>
      </c>
      <c r="I24" s="62"/>
      <c r="J24" s="78"/>
      <c r="K24" s="62" t="s">
        <v>46</v>
      </c>
      <c r="L24" s="63"/>
    </row>
    <row r="25" spans="1:12" x14ac:dyDescent="0.3">
      <c r="A25" s="8"/>
      <c r="B25" s="10"/>
      <c r="C25" s="8"/>
      <c r="D25" s="10"/>
      <c r="E25" s="62"/>
      <c r="F25" s="78"/>
      <c r="G25" s="12"/>
      <c r="H25" s="27"/>
      <c r="I25" s="62"/>
      <c r="J25" s="78"/>
      <c r="K25" s="62"/>
      <c r="L25" s="63"/>
    </row>
    <row r="26" spans="1:12" ht="15" thickBot="1" x14ac:dyDescent="0.35">
      <c r="A26" s="29">
        <f>ATAN(I14/F14)</f>
        <v>0.2730087030867106</v>
      </c>
      <c r="B26" s="43">
        <f>DEGREES(A26)</f>
        <v>15.642246457208728</v>
      </c>
      <c r="C26" s="31">
        <f>ATAN(J14/F14)</f>
        <v>3.9978687123290044E-2</v>
      </c>
      <c r="D26" s="30">
        <f>DEGREES(C26)</f>
        <v>2.2906100426385296</v>
      </c>
      <c r="E26" s="74">
        <f>1.1*SQRT(I14*I14+J14*J14)</f>
        <v>77.781745930520231</v>
      </c>
      <c r="F26" s="79"/>
      <c r="G26" s="32">
        <f>(F14+K14)</f>
        <v>270</v>
      </c>
      <c r="H26" s="33">
        <f>(G26*H14)/(G26-H14)</f>
        <v>75.497630331753555</v>
      </c>
      <c r="I26" s="74">
        <f>G26/H26</f>
        <v>3.5762711864406778</v>
      </c>
      <c r="J26" s="79"/>
      <c r="K26" s="74">
        <f>D14/PI()</f>
        <v>336.13523981008296</v>
      </c>
      <c r="L26" s="75"/>
    </row>
    <row r="28" spans="1:12" x14ac:dyDescent="0.3">
      <c r="A28" s="2" t="s">
        <v>53</v>
      </c>
    </row>
    <row r="30" spans="1:12" ht="15" thickBot="1" x14ac:dyDescent="0.35">
      <c r="A30" s="34" t="s">
        <v>49</v>
      </c>
      <c r="B30" s="58" t="s">
        <v>48</v>
      </c>
      <c r="C30" s="58"/>
      <c r="E30" s="34" t="s">
        <v>52</v>
      </c>
      <c r="F30" s="57" t="s">
        <v>48</v>
      </c>
      <c r="G30" s="57"/>
    </row>
    <row r="31" spans="1:12" x14ac:dyDescent="0.3">
      <c r="B31" s="76" t="s">
        <v>50</v>
      </c>
      <c r="C31" s="77"/>
      <c r="E31" s="42"/>
      <c r="F31" s="91" t="s">
        <v>50</v>
      </c>
      <c r="G31" s="92"/>
    </row>
    <row r="32" spans="1:12" ht="15.6" x14ac:dyDescent="0.35">
      <c r="B32" s="81" t="s">
        <v>51</v>
      </c>
      <c r="C32" s="82"/>
      <c r="E32" s="42"/>
      <c r="F32" s="93" t="s">
        <v>51</v>
      </c>
      <c r="G32" s="94"/>
    </row>
    <row r="33" spans="1:7" x14ac:dyDescent="0.3">
      <c r="B33" s="81" t="s">
        <v>46</v>
      </c>
      <c r="C33" s="82"/>
      <c r="E33" s="42"/>
      <c r="F33" s="93" t="s">
        <v>46</v>
      </c>
      <c r="G33" s="94"/>
    </row>
    <row r="34" spans="1:7" x14ac:dyDescent="0.3">
      <c r="B34" s="81"/>
      <c r="C34" s="82"/>
      <c r="E34" s="42"/>
      <c r="F34" s="93"/>
      <c r="G34" s="94"/>
    </row>
    <row r="35" spans="1:7" ht="15" thickBot="1" x14ac:dyDescent="0.35">
      <c r="B35" s="83">
        <f>G20*G26*G26*K26/(H26*H26)</f>
        <v>4046.875602965421</v>
      </c>
      <c r="C35" s="84"/>
      <c r="E35" s="42"/>
      <c r="F35" s="95">
        <f>G20*PI()*E14*E14*K26/(4*C14)</f>
        <v>25652.88798341174</v>
      </c>
      <c r="G35" s="96"/>
    </row>
    <row r="38" spans="1:7" x14ac:dyDescent="0.3">
      <c r="A38" s="2" t="s">
        <v>59</v>
      </c>
    </row>
  </sheetData>
  <sheetProtection password="CDC2" sheet="1" objects="1" scenarios="1" selectLockedCells="1"/>
  <mergeCells count="47">
    <mergeCell ref="B33:C33"/>
    <mergeCell ref="F33:G33"/>
    <mergeCell ref="B34:C34"/>
    <mergeCell ref="F34:G34"/>
    <mergeCell ref="B35:C35"/>
    <mergeCell ref="F35:G35"/>
    <mergeCell ref="B30:C30"/>
    <mergeCell ref="F30:G30"/>
    <mergeCell ref="B31:C31"/>
    <mergeCell ref="F31:G31"/>
    <mergeCell ref="B32:C32"/>
    <mergeCell ref="F32:G32"/>
    <mergeCell ref="E25:F25"/>
    <mergeCell ref="I25:J25"/>
    <mergeCell ref="K25:L25"/>
    <mergeCell ref="E26:F26"/>
    <mergeCell ref="I26:J26"/>
    <mergeCell ref="K26:L26"/>
    <mergeCell ref="K22:L22"/>
    <mergeCell ref="E23:F23"/>
    <mergeCell ref="I23:J23"/>
    <mergeCell ref="K23:L23"/>
    <mergeCell ref="E24:F24"/>
    <mergeCell ref="I24:J24"/>
    <mergeCell ref="K24:L24"/>
    <mergeCell ref="K12:L12"/>
    <mergeCell ref="K13:L13"/>
    <mergeCell ref="K14:L14"/>
    <mergeCell ref="A16:G16"/>
    <mergeCell ref="A17:F17"/>
    <mergeCell ref="A22:B22"/>
    <mergeCell ref="C22:D22"/>
    <mergeCell ref="E22:F22"/>
    <mergeCell ref="G22:H22"/>
    <mergeCell ref="I22:J22"/>
    <mergeCell ref="K11:L11"/>
    <mergeCell ref="A6:B6"/>
    <mergeCell ref="C6:L6"/>
    <mergeCell ref="A7:B7"/>
    <mergeCell ref="C7:L7"/>
    <mergeCell ref="A8:B8"/>
    <mergeCell ref="C8:L8"/>
    <mergeCell ref="A10:D10"/>
    <mergeCell ref="E10:F10"/>
    <mergeCell ref="G10:H10"/>
    <mergeCell ref="I10:J10"/>
    <mergeCell ref="K10:L10"/>
  </mergeCells>
  <dataValidations count="1">
    <dataValidation type="decimal" allowBlank="1" showInputMessage="1" showErrorMessage="1" sqref="A20:F20">
      <formula1>0</formula1>
      <formula2>0.1</formula2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workbookViewId="0">
      <selection activeCell="C14" sqref="C14"/>
    </sheetView>
  </sheetViews>
  <sheetFormatPr baseColWidth="10" defaultRowHeight="14.4" x14ac:dyDescent="0.3"/>
  <cols>
    <col min="1" max="16384" width="11.5546875" style="1"/>
  </cols>
  <sheetData>
    <row r="1" spans="1:12" x14ac:dyDescent="0.3">
      <c r="B1" s="1" t="s">
        <v>67</v>
      </c>
    </row>
    <row r="2" spans="1:12" x14ac:dyDescent="0.3">
      <c r="B2" s="1" t="s">
        <v>54</v>
      </c>
    </row>
    <row r="4" spans="1:12" x14ac:dyDescent="0.3">
      <c r="B4" s="2" t="s">
        <v>55</v>
      </c>
    </row>
    <row r="5" spans="1:12" ht="15" thickBot="1" x14ac:dyDescent="0.35">
      <c r="A5" s="2"/>
    </row>
    <row r="6" spans="1:12" x14ac:dyDescent="0.3">
      <c r="A6" s="64" t="s">
        <v>0</v>
      </c>
      <c r="B6" s="65"/>
      <c r="C6" s="85" t="s">
        <v>62</v>
      </c>
      <c r="D6" s="85"/>
      <c r="E6" s="85"/>
      <c r="F6" s="85"/>
      <c r="G6" s="85"/>
      <c r="H6" s="85"/>
      <c r="I6" s="85"/>
      <c r="J6" s="85"/>
      <c r="K6" s="85"/>
      <c r="L6" s="86"/>
    </row>
    <row r="7" spans="1:12" ht="15.6" x14ac:dyDescent="0.35">
      <c r="A7" s="66" t="s">
        <v>2</v>
      </c>
      <c r="B7" s="67"/>
      <c r="C7" s="87" t="s">
        <v>60</v>
      </c>
      <c r="D7" s="87"/>
      <c r="E7" s="87"/>
      <c r="F7" s="87"/>
      <c r="G7" s="87"/>
      <c r="H7" s="87"/>
      <c r="I7" s="87"/>
      <c r="J7" s="87"/>
      <c r="K7" s="87"/>
      <c r="L7" s="88"/>
    </row>
    <row r="8" spans="1:12" ht="16.2" thickBot="1" x14ac:dyDescent="0.4">
      <c r="A8" s="68" t="s">
        <v>3</v>
      </c>
      <c r="B8" s="69"/>
      <c r="C8" s="89" t="s">
        <v>61</v>
      </c>
      <c r="D8" s="89"/>
      <c r="E8" s="89"/>
      <c r="F8" s="89"/>
      <c r="G8" s="89"/>
      <c r="H8" s="89"/>
      <c r="I8" s="89"/>
      <c r="J8" s="89"/>
      <c r="K8" s="89"/>
      <c r="L8" s="90"/>
    </row>
    <row r="10" spans="1:12" ht="15" thickBot="1" x14ac:dyDescent="0.35">
      <c r="A10" s="58" t="s">
        <v>4</v>
      </c>
      <c r="B10" s="58"/>
      <c r="C10" s="58"/>
      <c r="D10" s="58"/>
      <c r="E10" s="58" t="s">
        <v>9</v>
      </c>
      <c r="F10" s="58"/>
      <c r="G10" s="58" t="s">
        <v>10</v>
      </c>
      <c r="H10" s="58"/>
      <c r="I10" s="58" t="s">
        <v>11</v>
      </c>
      <c r="J10" s="58"/>
      <c r="K10" s="59" t="s">
        <v>20</v>
      </c>
      <c r="L10" s="59"/>
    </row>
    <row r="11" spans="1:12" ht="15.6" x14ac:dyDescent="0.35">
      <c r="A11" s="48" t="s">
        <v>30</v>
      </c>
      <c r="B11" s="49" t="s">
        <v>29</v>
      </c>
      <c r="C11" s="4" t="s">
        <v>28</v>
      </c>
      <c r="D11" s="5" t="s">
        <v>7</v>
      </c>
      <c r="E11" s="24" t="s">
        <v>27</v>
      </c>
      <c r="F11" s="25" t="s">
        <v>26</v>
      </c>
      <c r="G11" s="24" t="s">
        <v>25</v>
      </c>
      <c r="H11" s="25" t="s">
        <v>24</v>
      </c>
      <c r="I11" s="24" t="s">
        <v>12</v>
      </c>
      <c r="J11" s="25" t="s">
        <v>13</v>
      </c>
      <c r="K11" s="60" t="s">
        <v>23</v>
      </c>
      <c r="L11" s="61"/>
    </row>
    <row r="12" spans="1:12" x14ac:dyDescent="0.3">
      <c r="A12" s="50" t="s">
        <v>5</v>
      </c>
      <c r="B12" s="51" t="s">
        <v>5</v>
      </c>
      <c r="C12" s="9" t="s">
        <v>6</v>
      </c>
      <c r="D12" s="10" t="s">
        <v>8</v>
      </c>
      <c r="E12" s="8" t="s">
        <v>5</v>
      </c>
      <c r="F12" s="10" t="s">
        <v>5</v>
      </c>
      <c r="G12" s="8" t="s">
        <v>5</v>
      </c>
      <c r="H12" s="10" t="s">
        <v>5</v>
      </c>
      <c r="I12" s="8" t="s">
        <v>5</v>
      </c>
      <c r="J12" s="10" t="s">
        <v>5</v>
      </c>
      <c r="K12" s="62" t="s">
        <v>5</v>
      </c>
      <c r="L12" s="63"/>
    </row>
    <row r="13" spans="1:12" x14ac:dyDescent="0.3">
      <c r="A13" s="50"/>
      <c r="B13" s="51"/>
      <c r="C13" s="9"/>
      <c r="D13" s="27"/>
      <c r="E13" s="12"/>
      <c r="F13" s="27"/>
      <c r="G13" s="12"/>
      <c r="H13" s="27"/>
      <c r="I13" s="12"/>
      <c r="J13" s="27"/>
      <c r="K13" s="62"/>
      <c r="L13" s="63"/>
    </row>
    <row r="14" spans="1:12" ht="15" thickBot="1" x14ac:dyDescent="0.35">
      <c r="A14" s="52" t="s">
        <v>68</v>
      </c>
      <c r="B14" s="53" t="s">
        <v>68</v>
      </c>
      <c r="C14" s="36">
        <v>165</v>
      </c>
      <c r="D14" s="37">
        <v>9000</v>
      </c>
      <c r="E14" s="38">
        <v>210</v>
      </c>
      <c r="F14" s="37">
        <v>1200</v>
      </c>
      <c r="G14" s="38">
        <v>75</v>
      </c>
      <c r="H14" s="37">
        <v>50</v>
      </c>
      <c r="I14" s="38">
        <v>65</v>
      </c>
      <c r="J14" s="37">
        <v>20</v>
      </c>
      <c r="K14" s="55">
        <v>20</v>
      </c>
      <c r="L14" s="56"/>
    </row>
    <row r="16" spans="1:12" ht="15" thickBot="1" x14ac:dyDescent="0.35">
      <c r="A16" s="58" t="s">
        <v>36</v>
      </c>
      <c r="B16" s="58"/>
      <c r="C16" s="58"/>
      <c r="D16" s="58"/>
      <c r="E16" s="58"/>
      <c r="F16" s="58"/>
      <c r="G16" s="58"/>
    </row>
    <row r="17" spans="1:12" x14ac:dyDescent="0.3">
      <c r="A17" s="60" t="s">
        <v>76</v>
      </c>
      <c r="B17" s="72"/>
      <c r="C17" s="72"/>
      <c r="D17" s="72"/>
      <c r="E17" s="72"/>
      <c r="F17" s="73"/>
      <c r="G17" s="14" t="s">
        <v>36</v>
      </c>
    </row>
    <row r="18" spans="1:12" x14ac:dyDescent="0.3">
      <c r="A18" s="12" t="s">
        <v>37</v>
      </c>
      <c r="B18" s="15" t="s">
        <v>38</v>
      </c>
      <c r="C18" s="15" t="s">
        <v>39</v>
      </c>
      <c r="D18" s="15" t="s">
        <v>40</v>
      </c>
      <c r="E18" s="15" t="s">
        <v>41</v>
      </c>
      <c r="F18" s="27" t="s">
        <v>42</v>
      </c>
      <c r="G18" s="16" t="s">
        <v>43</v>
      </c>
    </row>
    <row r="19" spans="1:12" x14ac:dyDescent="0.3">
      <c r="A19" s="17"/>
      <c r="B19" s="18"/>
      <c r="C19" s="18"/>
      <c r="D19" s="18"/>
      <c r="E19" s="18"/>
      <c r="F19" s="19"/>
      <c r="G19" s="20"/>
    </row>
    <row r="20" spans="1:12" ht="15" thickBot="1" x14ac:dyDescent="0.35">
      <c r="A20" s="41">
        <v>1.4999999999999999E-2</v>
      </c>
      <c r="B20" s="41">
        <v>1.4999999999999999E-2</v>
      </c>
      <c r="C20" s="41">
        <v>1.4999999999999999E-2</v>
      </c>
      <c r="D20" s="41">
        <v>1.4999999999999999E-2</v>
      </c>
      <c r="E20" s="40">
        <v>0</v>
      </c>
      <c r="F20" s="39">
        <v>0</v>
      </c>
      <c r="G20" s="21">
        <f>(1-A20)*(1-B20)*(1-C20)*(1-D20)*(1-E20)*(1-F20)</f>
        <v>0.94133655062499999</v>
      </c>
    </row>
    <row r="21" spans="1:12" x14ac:dyDescent="0.3">
      <c r="A21" s="22"/>
      <c r="B21" s="22"/>
      <c r="C21" s="22"/>
      <c r="D21" s="22"/>
      <c r="E21" s="22"/>
      <c r="F21" s="22"/>
      <c r="G21" s="23"/>
    </row>
    <row r="22" spans="1:12" ht="15" thickBot="1" x14ac:dyDescent="0.35">
      <c r="A22" s="57" t="s">
        <v>14</v>
      </c>
      <c r="B22" s="57"/>
      <c r="C22" s="57" t="s">
        <v>19</v>
      </c>
      <c r="D22" s="57"/>
      <c r="E22" s="57" t="s">
        <v>22</v>
      </c>
      <c r="F22" s="57"/>
      <c r="G22" s="57" t="s">
        <v>21</v>
      </c>
      <c r="H22" s="57"/>
      <c r="I22" s="59" t="s">
        <v>47</v>
      </c>
      <c r="J22" s="59"/>
      <c r="K22" s="57" t="s">
        <v>4</v>
      </c>
      <c r="L22" s="57"/>
    </row>
    <row r="23" spans="1:12" ht="15.6" x14ac:dyDescent="0.35">
      <c r="A23" s="3" t="s">
        <v>15</v>
      </c>
      <c r="B23" s="5" t="s">
        <v>15</v>
      </c>
      <c r="C23" s="3" t="s">
        <v>16</v>
      </c>
      <c r="D23" s="5" t="s">
        <v>16</v>
      </c>
      <c r="E23" s="70" t="s">
        <v>35</v>
      </c>
      <c r="F23" s="71"/>
      <c r="G23" s="26" t="s">
        <v>33</v>
      </c>
      <c r="H23" s="25" t="s">
        <v>34</v>
      </c>
      <c r="I23" s="60" t="s">
        <v>44</v>
      </c>
      <c r="J23" s="73"/>
      <c r="K23" s="60" t="s">
        <v>45</v>
      </c>
      <c r="L23" s="61"/>
    </row>
    <row r="24" spans="1:12" x14ac:dyDescent="0.3">
      <c r="A24" s="8" t="s">
        <v>17</v>
      </c>
      <c r="B24" s="10" t="s">
        <v>18</v>
      </c>
      <c r="C24" s="8" t="s">
        <v>17</v>
      </c>
      <c r="D24" s="10" t="s">
        <v>18</v>
      </c>
      <c r="E24" s="62" t="s">
        <v>5</v>
      </c>
      <c r="F24" s="78"/>
      <c r="G24" s="12" t="s">
        <v>5</v>
      </c>
      <c r="H24" s="28" t="s">
        <v>5</v>
      </c>
      <c r="I24" s="62"/>
      <c r="J24" s="78"/>
      <c r="K24" s="62" t="s">
        <v>46</v>
      </c>
      <c r="L24" s="63"/>
    </row>
    <row r="25" spans="1:12" x14ac:dyDescent="0.3">
      <c r="A25" s="8"/>
      <c r="B25" s="10"/>
      <c r="C25" s="8"/>
      <c r="D25" s="10"/>
      <c r="E25" s="62"/>
      <c r="F25" s="78"/>
      <c r="G25" s="12"/>
      <c r="H25" s="27"/>
      <c r="I25" s="62"/>
      <c r="J25" s="78"/>
      <c r="K25" s="62"/>
      <c r="L25" s="63"/>
    </row>
    <row r="26" spans="1:12" ht="15" thickBot="1" x14ac:dyDescent="0.35">
      <c r="A26" s="29">
        <f>ATAN(I14/F14)</f>
        <v>5.4113784229078268E-2</v>
      </c>
      <c r="B26" s="30">
        <f>DEGREES(A26)</f>
        <v>3.1004914498077798</v>
      </c>
      <c r="C26" s="31">
        <f>ATAN(J14/F14)</f>
        <v>1.6665123713940747E-2</v>
      </c>
      <c r="D26" s="30">
        <f>DEGREES(C26)</f>
        <v>0.95484125387218866</v>
      </c>
      <c r="E26" s="74">
        <f>1.1*SQRT(I14*I14+J14*J14)</f>
        <v>74.808087798044937</v>
      </c>
      <c r="F26" s="79"/>
      <c r="G26" s="32">
        <f>(F14+K14)</f>
        <v>1220</v>
      </c>
      <c r="H26" s="33">
        <f>(G26*H14)/(G26-H14)</f>
        <v>52.136752136752136</v>
      </c>
      <c r="I26" s="74">
        <f>G26/H26</f>
        <v>23.4</v>
      </c>
      <c r="J26" s="79"/>
      <c r="K26" s="74">
        <f>D14/PI()</f>
        <v>2864.7889756541163</v>
      </c>
      <c r="L26" s="75"/>
    </row>
    <row r="28" spans="1:12" x14ac:dyDescent="0.3">
      <c r="A28" s="2" t="s">
        <v>53</v>
      </c>
    </row>
    <row r="30" spans="1:12" ht="15" thickBot="1" x14ac:dyDescent="0.35">
      <c r="A30" s="34" t="s">
        <v>49</v>
      </c>
      <c r="B30" s="58" t="s">
        <v>48</v>
      </c>
      <c r="C30" s="58"/>
      <c r="E30" s="34" t="s">
        <v>52</v>
      </c>
      <c r="F30" s="57" t="s">
        <v>48</v>
      </c>
      <c r="G30" s="57"/>
    </row>
    <row r="31" spans="1:12" x14ac:dyDescent="0.3">
      <c r="B31" s="97" t="s">
        <v>50</v>
      </c>
      <c r="C31" s="98"/>
      <c r="E31" s="42"/>
      <c r="F31" s="99" t="s">
        <v>50</v>
      </c>
      <c r="G31" s="100"/>
    </row>
    <row r="32" spans="1:12" ht="15.6" x14ac:dyDescent="0.35">
      <c r="B32" s="101" t="s">
        <v>51</v>
      </c>
      <c r="C32" s="102"/>
      <c r="E32" s="42"/>
      <c r="F32" s="103" t="s">
        <v>51</v>
      </c>
      <c r="G32" s="104"/>
    </row>
    <row r="33" spans="1:7" x14ac:dyDescent="0.3">
      <c r="B33" s="101" t="s">
        <v>46</v>
      </c>
      <c r="C33" s="102"/>
      <c r="E33" s="42"/>
      <c r="F33" s="103" t="s">
        <v>46</v>
      </c>
      <c r="G33" s="104"/>
    </row>
    <row r="34" spans="1:7" x14ac:dyDescent="0.3">
      <c r="B34" s="101"/>
      <c r="C34" s="102"/>
      <c r="E34" s="42"/>
      <c r="F34" s="103"/>
      <c r="G34" s="104"/>
    </row>
    <row r="35" spans="1:7" ht="15" thickBot="1" x14ac:dyDescent="0.35">
      <c r="B35" s="105">
        <f>G20*G26*G26*K26/(H26*H26)</f>
        <v>1476621.7923387547</v>
      </c>
      <c r="C35" s="106"/>
      <c r="E35" s="42"/>
      <c r="F35" s="107">
        <f>G20*PI()*E14*E14*K26/(4*C14)</f>
        <v>566085.57112585229</v>
      </c>
      <c r="G35" s="108"/>
    </row>
    <row r="38" spans="1:7" x14ac:dyDescent="0.3">
      <c r="A38" s="2" t="s">
        <v>56</v>
      </c>
    </row>
  </sheetData>
  <sheetProtection password="CDC2" sheet="1" objects="1" scenarios="1" selectLockedCells="1"/>
  <mergeCells count="47">
    <mergeCell ref="B33:C33"/>
    <mergeCell ref="F33:G33"/>
    <mergeCell ref="B34:C34"/>
    <mergeCell ref="F34:G34"/>
    <mergeCell ref="B35:C35"/>
    <mergeCell ref="F35:G35"/>
    <mergeCell ref="B30:C30"/>
    <mergeCell ref="F30:G30"/>
    <mergeCell ref="B31:C31"/>
    <mergeCell ref="F31:G31"/>
    <mergeCell ref="B32:C32"/>
    <mergeCell ref="F32:G32"/>
    <mergeCell ref="E25:F25"/>
    <mergeCell ref="I25:J25"/>
    <mergeCell ref="K25:L25"/>
    <mergeCell ref="E26:F26"/>
    <mergeCell ref="I26:J26"/>
    <mergeCell ref="K26:L26"/>
    <mergeCell ref="K22:L22"/>
    <mergeCell ref="E23:F23"/>
    <mergeCell ref="I23:J23"/>
    <mergeCell ref="K23:L23"/>
    <mergeCell ref="E24:F24"/>
    <mergeCell ref="I24:J24"/>
    <mergeCell ref="K24:L24"/>
    <mergeCell ref="K12:L12"/>
    <mergeCell ref="K13:L13"/>
    <mergeCell ref="K14:L14"/>
    <mergeCell ref="A16:G16"/>
    <mergeCell ref="A17:F17"/>
    <mergeCell ref="A22:B22"/>
    <mergeCell ref="C22:D22"/>
    <mergeCell ref="E22:F22"/>
    <mergeCell ref="G22:H22"/>
    <mergeCell ref="I22:J22"/>
    <mergeCell ref="K11:L11"/>
    <mergeCell ref="A6:B6"/>
    <mergeCell ref="C6:L6"/>
    <mergeCell ref="A7:B7"/>
    <mergeCell ref="C7:L7"/>
    <mergeCell ref="A8:B8"/>
    <mergeCell ref="C8:L8"/>
    <mergeCell ref="A10:D10"/>
    <mergeCell ref="E10:F10"/>
    <mergeCell ref="G10:H10"/>
    <mergeCell ref="I10:J10"/>
    <mergeCell ref="K10:L10"/>
  </mergeCells>
  <dataValidations count="1">
    <dataValidation type="decimal" allowBlank="1" showInputMessage="1" showErrorMessage="1" sqref="A20:F20">
      <formula1>0</formula1>
      <formula2>0.1</formula2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topLeftCell="A4" workbookViewId="0">
      <selection activeCell="A20" sqref="A20:F20"/>
    </sheetView>
  </sheetViews>
  <sheetFormatPr baseColWidth="10" defaultRowHeight="14.4" x14ac:dyDescent="0.3"/>
  <cols>
    <col min="1" max="16384" width="11.5546875" style="1"/>
  </cols>
  <sheetData>
    <row r="1" spans="1:12" x14ac:dyDescent="0.3">
      <c r="B1" s="1" t="s">
        <v>67</v>
      </c>
    </row>
    <row r="2" spans="1:12" x14ac:dyDescent="0.3">
      <c r="B2" s="1" t="s">
        <v>54</v>
      </c>
    </row>
    <row r="4" spans="1:12" x14ac:dyDescent="0.3">
      <c r="B4" s="2" t="s">
        <v>55</v>
      </c>
    </row>
    <row r="5" spans="1:12" ht="15" thickBot="1" x14ac:dyDescent="0.35">
      <c r="A5" s="2"/>
    </row>
    <row r="6" spans="1:12" x14ac:dyDescent="0.3">
      <c r="A6" s="64" t="s">
        <v>0</v>
      </c>
      <c r="B6" s="6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x14ac:dyDescent="0.3">
      <c r="A7" s="66" t="s">
        <v>2</v>
      </c>
      <c r="B7" s="67"/>
      <c r="C7" s="87"/>
      <c r="D7" s="87"/>
      <c r="E7" s="87"/>
      <c r="F7" s="87"/>
      <c r="G7" s="87"/>
      <c r="H7" s="87"/>
      <c r="I7" s="87"/>
      <c r="J7" s="87"/>
      <c r="K7" s="87"/>
      <c r="L7" s="88"/>
    </row>
    <row r="8" spans="1:12" ht="15" thickBot="1" x14ac:dyDescent="0.35">
      <c r="A8" s="68" t="s">
        <v>3</v>
      </c>
      <c r="B8" s="69"/>
      <c r="C8" s="89"/>
      <c r="D8" s="89"/>
      <c r="E8" s="89"/>
      <c r="F8" s="89"/>
      <c r="G8" s="89"/>
      <c r="H8" s="89"/>
      <c r="I8" s="89"/>
      <c r="J8" s="89"/>
      <c r="K8" s="89"/>
      <c r="L8" s="90"/>
    </row>
    <row r="10" spans="1:12" ht="15" thickBot="1" x14ac:dyDescent="0.35">
      <c r="A10" s="58" t="s">
        <v>4</v>
      </c>
      <c r="B10" s="58"/>
      <c r="C10" s="58"/>
      <c r="D10" s="58"/>
      <c r="E10" s="58" t="s">
        <v>9</v>
      </c>
      <c r="F10" s="58"/>
      <c r="G10" s="58" t="s">
        <v>10</v>
      </c>
      <c r="H10" s="58"/>
      <c r="I10" s="58" t="s">
        <v>11</v>
      </c>
      <c r="J10" s="58"/>
      <c r="K10" s="59" t="s">
        <v>20</v>
      </c>
      <c r="L10" s="59"/>
    </row>
    <row r="11" spans="1:12" ht="15.6" x14ac:dyDescent="0.35">
      <c r="A11" s="3" t="s">
        <v>30</v>
      </c>
      <c r="B11" s="4" t="s">
        <v>29</v>
      </c>
      <c r="C11" s="4" t="s">
        <v>28</v>
      </c>
      <c r="D11" s="5" t="s">
        <v>7</v>
      </c>
      <c r="E11" s="24" t="s">
        <v>27</v>
      </c>
      <c r="F11" s="25" t="s">
        <v>26</v>
      </c>
      <c r="G11" s="24" t="s">
        <v>25</v>
      </c>
      <c r="H11" s="25" t="s">
        <v>24</v>
      </c>
      <c r="I11" s="24" t="s">
        <v>12</v>
      </c>
      <c r="J11" s="25" t="s">
        <v>13</v>
      </c>
      <c r="K11" s="60" t="s">
        <v>23</v>
      </c>
      <c r="L11" s="61"/>
    </row>
    <row r="12" spans="1:12" x14ac:dyDescent="0.3">
      <c r="A12" s="8" t="s">
        <v>5</v>
      </c>
      <c r="B12" s="9" t="s">
        <v>5</v>
      </c>
      <c r="C12" s="9" t="s">
        <v>6</v>
      </c>
      <c r="D12" s="10" t="s">
        <v>8</v>
      </c>
      <c r="E12" s="8" t="s">
        <v>5</v>
      </c>
      <c r="F12" s="10" t="s">
        <v>5</v>
      </c>
      <c r="G12" s="8" t="s">
        <v>5</v>
      </c>
      <c r="H12" s="10" t="s">
        <v>5</v>
      </c>
      <c r="I12" s="8" t="s">
        <v>5</v>
      </c>
      <c r="J12" s="10" t="s">
        <v>5</v>
      </c>
      <c r="K12" s="62" t="s">
        <v>5</v>
      </c>
      <c r="L12" s="63"/>
    </row>
    <row r="13" spans="1:12" x14ac:dyDescent="0.3">
      <c r="A13" s="8"/>
      <c r="B13" s="9"/>
      <c r="C13" s="9"/>
      <c r="D13" s="27"/>
      <c r="E13" s="12"/>
      <c r="F13" s="27"/>
      <c r="G13" s="12"/>
      <c r="H13" s="27"/>
      <c r="I13" s="12"/>
      <c r="J13" s="27"/>
      <c r="K13" s="62"/>
      <c r="L13" s="63"/>
    </row>
    <row r="14" spans="1:12" ht="15" thickBot="1" x14ac:dyDescent="0.35">
      <c r="A14" s="35"/>
      <c r="B14" s="36"/>
      <c r="C14" s="13">
        <f>A14*B14</f>
        <v>0</v>
      </c>
      <c r="D14" s="37"/>
      <c r="E14" s="38"/>
      <c r="F14" s="37"/>
      <c r="G14" s="38"/>
      <c r="H14" s="37"/>
      <c r="I14" s="38"/>
      <c r="J14" s="37"/>
      <c r="K14" s="55"/>
      <c r="L14" s="56"/>
    </row>
    <row r="16" spans="1:12" ht="15" thickBot="1" x14ac:dyDescent="0.35">
      <c r="A16" s="58" t="s">
        <v>36</v>
      </c>
      <c r="B16" s="58"/>
      <c r="C16" s="58"/>
      <c r="D16" s="58"/>
      <c r="E16" s="58"/>
      <c r="F16" s="58"/>
      <c r="G16" s="58"/>
    </row>
    <row r="17" spans="1:12" x14ac:dyDescent="0.3">
      <c r="A17" s="60" t="s">
        <v>76</v>
      </c>
      <c r="B17" s="72"/>
      <c r="C17" s="72"/>
      <c r="D17" s="72"/>
      <c r="E17" s="72"/>
      <c r="F17" s="73"/>
      <c r="G17" s="14" t="s">
        <v>36</v>
      </c>
    </row>
    <row r="18" spans="1:12" x14ac:dyDescent="0.3">
      <c r="A18" s="12" t="s">
        <v>37</v>
      </c>
      <c r="B18" s="15" t="s">
        <v>38</v>
      </c>
      <c r="C18" s="15" t="s">
        <v>39</v>
      </c>
      <c r="D18" s="15" t="s">
        <v>40</v>
      </c>
      <c r="E18" s="15" t="s">
        <v>41</v>
      </c>
      <c r="F18" s="27" t="s">
        <v>42</v>
      </c>
      <c r="G18" s="16" t="s">
        <v>43</v>
      </c>
    </row>
    <row r="19" spans="1:12" x14ac:dyDescent="0.3">
      <c r="A19" s="17"/>
      <c r="B19" s="18"/>
      <c r="C19" s="18"/>
      <c r="D19" s="18"/>
      <c r="E19" s="18"/>
      <c r="F19" s="19"/>
      <c r="G19" s="20"/>
    </row>
    <row r="20" spans="1:12" ht="15" thickBot="1" x14ac:dyDescent="0.35">
      <c r="A20" s="41"/>
      <c r="B20" s="41"/>
      <c r="C20" s="41"/>
      <c r="D20" s="41"/>
      <c r="E20" s="41"/>
      <c r="F20" s="41"/>
      <c r="G20" s="21">
        <f>(1-A20)*(1-B20)*(1-C20)*(1-D20)*(1-E20)*(1-F20)</f>
        <v>1</v>
      </c>
    </row>
    <row r="21" spans="1:12" x14ac:dyDescent="0.3">
      <c r="A21" s="22"/>
      <c r="B21" s="22"/>
      <c r="C21" s="22"/>
      <c r="D21" s="22"/>
      <c r="E21" s="22"/>
      <c r="F21" s="22"/>
      <c r="G21" s="23"/>
    </row>
    <row r="22" spans="1:12" ht="15" thickBot="1" x14ac:dyDescent="0.35">
      <c r="A22" s="57" t="s">
        <v>14</v>
      </c>
      <c r="B22" s="57"/>
      <c r="C22" s="57" t="s">
        <v>19</v>
      </c>
      <c r="D22" s="57"/>
      <c r="E22" s="57" t="s">
        <v>22</v>
      </c>
      <c r="F22" s="57"/>
      <c r="G22" s="57" t="s">
        <v>21</v>
      </c>
      <c r="H22" s="57"/>
      <c r="I22" s="59" t="s">
        <v>47</v>
      </c>
      <c r="J22" s="59"/>
      <c r="K22" s="57" t="s">
        <v>4</v>
      </c>
      <c r="L22" s="57"/>
    </row>
    <row r="23" spans="1:12" ht="15.6" x14ac:dyDescent="0.35">
      <c r="A23" s="3" t="s">
        <v>15</v>
      </c>
      <c r="B23" s="5" t="s">
        <v>15</v>
      </c>
      <c r="C23" s="3" t="s">
        <v>16</v>
      </c>
      <c r="D23" s="5" t="s">
        <v>16</v>
      </c>
      <c r="E23" s="70" t="s">
        <v>35</v>
      </c>
      <c r="F23" s="71"/>
      <c r="G23" s="26" t="s">
        <v>33</v>
      </c>
      <c r="H23" s="25" t="s">
        <v>34</v>
      </c>
      <c r="I23" s="60" t="s">
        <v>44</v>
      </c>
      <c r="J23" s="73"/>
      <c r="K23" s="60" t="s">
        <v>45</v>
      </c>
      <c r="L23" s="61"/>
    </row>
    <row r="24" spans="1:12" x14ac:dyDescent="0.3">
      <c r="A24" s="8" t="s">
        <v>17</v>
      </c>
      <c r="B24" s="10" t="s">
        <v>18</v>
      </c>
      <c r="C24" s="8" t="s">
        <v>17</v>
      </c>
      <c r="D24" s="10" t="s">
        <v>18</v>
      </c>
      <c r="E24" s="62" t="s">
        <v>5</v>
      </c>
      <c r="F24" s="78"/>
      <c r="G24" s="12" t="s">
        <v>5</v>
      </c>
      <c r="H24" s="28" t="s">
        <v>5</v>
      </c>
      <c r="I24" s="62"/>
      <c r="J24" s="78"/>
      <c r="K24" s="62" t="s">
        <v>46</v>
      </c>
      <c r="L24" s="63"/>
    </row>
    <row r="25" spans="1:12" x14ac:dyDescent="0.3">
      <c r="A25" s="8"/>
      <c r="B25" s="10"/>
      <c r="C25" s="8"/>
      <c r="D25" s="10"/>
      <c r="E25" s="62"/>
      <c r="F25" s="78"/>
      <c r="G25" s="12"/>
      <c r="H25" s="27"/>
      <c r="I25" s="62"/>
      <c r="J25" s="78"/>
      <c r="K25" s="62"/>
      <c r="L25" s="63"/>
    </row>
    <row r="26" spans="1:12" ht="15" thickBot="1" x14ac:dyDescent="0.35">
      <c r="A26" s="29" t="e">
        <f>ATAN(I14/F14)</f>
        <v>#DIV/0!</v>
      </c>
      <c r="B26" s="30" t="e">
        <f>DEGREES(A26)</f>
        <v>#DIV/0!</v>
      </c>
      <c r="C26" s="31" t="e">
        <f>ATAN(J14/F14)</f>
        <v>#DIV/0!</v>
      </c>
      <c r="D26" s="30" t="e">
        <f>DEGREES(C26)</f>
        <v>#DIV/0!</v>
      </c>
      <c r="E26" s="74">
        <f>1.1*SQRT(I14*I14+J14*J14)</f>
        <v>0</v>
      </c>
      <c r="F26" s="79"/>
      <c r="G26" s="32">
        <f>(F14+K14)</f>
        <v>0</v>
      </c>
      <c r="H26" s="33" t="e">
        <f>(G26*H14)/(G26-H14)</f>
        <v>#DIV/0!</v>
      </c>
      <c r="I26" s="74" t="e">
        <f>G26/H26</f>
        <v>#DIV/0!</v>
      </c>
      <c r="J26" s="79"/>
      <c r="K26" s="74">
        <f>D14/PI()</f>
        <v>0</v>
      </c>
      <c r="L26" s="75"/>
    </row>
    <row r="28" spans="1:12" x14ac:dyDescent="0.3">
      <c r="A28" s="2" t="s">
        <v>53</v>
      </c>
    </row>
    <row r="30" spans="1:12" ht="15" thickBot="1" x14ac:dyDescent="0.35">
      <c r="A30" s="34" t="s">
        <v>49</v>
      </c>
      <c r="B30" s="58" t="s">
        <v>48</v>
      </c>
      <c r="C30" s="58"/>
      <c r="E30" s="34" t="s">
        <v>52</v>
      </c>
      <c r="F30" s="57" t="s">
        <v>48</v>
      </c>
      <c r="G30" s="57"/>
    </row>
    <row r="31" spans="1:12" x14ac:dyDescent="0.3">
      <c r="B31" s="76" t="s">
        <v>50</v>
      </c>
      <c r="C31" s="77"/>
      <c r="E31" s="42"/>
      <c r="F31" s="99" t="s">
        <v>50</v>
      </c>
      <c r="G31" s="100"/>
    </row>
    <row r="32" spans="1:12" ht="15.6" x14ac:dyDescent="0.35">
      <c r="B32" s="81" t="s">
        <v>51</v>
      </c>
      <c r="C32" s="82"/>
      <c r="E32" s="42"/>
      <c r="F32" s="103" t="s">
        <v>51</v>
      </c>
      <c r="G32" s="104"/>
    </row>
    <row r="33" spans="1:7" x14ac:dyDescent="0.3">
      <c r="B33" s="81" t="s">
        <v>46</v>
      </c>
      <c r="C33" s="82"/>
      <c r="E33" s="42"/>
      <c r="F33" s="103" t="s">
        <v>46</v>
      </c>
      <c r="G33" s="104"/>
    </row>
    <row r="34" spans="1:7" x14ac:dyDescent="0.3">
      <c r="B34" s="81"/>
      <c r="C34" s="82"/>
      <c r="E34" s="42"/>
      <c r="F34" s="103"/>
      <c r="G34" s="104"/>
    </row>
    <row r="35" spans="1:7" ht="15" thickBot="1" x14ac:dyDescent="0.35">
      <c r="B35" s="83" t="e">
        <f>G20*G26*G26*K26/(H26*H26)</f>
        <v>#DIV/0!</v>
      </c>
      <c r="C35" s="84"/>
      <c r="E35" s="42"/>
      <c r="F35" s="107" t="e">
        <f>G20*PI()*E14*E14*K26/(4*C14)</f>
        <v>#DIV/0!</v>
      </c>
      <c r="G35" s="108"/>
    </row>
    <row r="38" spans="1:7" x14ac:dyDescent="0.3">
      <c r="A38" s="2" t="s">
        <v>56</v>
      </c>
    </row>
  </sheetData>
  <sheetProtection password="CDC2" sheet="1" objects="1" scenarios="1" selectLockedCells="1"/>
  <mergeCells count="47">
    <mergeCell ref="B33:C33"/>
    <mergeCell ref="F33:G33"/>
    <mergeCell ref="B34:C34"/>
    <mergeCell ref="F34:G34"/>
    <mergeCell ref="B35:C35"/>
    <mergeCell ref="F35:G35"/>
    <mergeCell ref="B30:C30"/>
    <mergeCell ref="F30:G30"/>
    <mergeCell ref="B31:C31"/>
    <mergeCell ref="F31:G31"/>
    <mergeCell ref="B32:C32"/>
    <mergeCell ref="F32:G32"/>
    <mergeCell ref="E25:F25"/>
    <mergeCell ref="I25:J25"/>
    <mergeCell ref="K25:L25"/>
    <mergeCell ref="E26:F26"/>
    <mergeCell ref="I26:J26"/>
    <mergeCell ref="K26:L26"/>
    <mergeCell ref="K22:L22"/>
    <mergeCell ref="E23:F23"/>
    <mergeCell ref="I23:J23"/>
    <mergeCell ref="K23:L23"/>
    <mergeCell ref="E24:F24"/>
    <mergeCell ref="I24:J24"/>
    <mergeCell ref="K24:L24"/>
    <mergeCell ref="K12:L12"/>
    <mergeCell ref="K13:L13"/>
    <mergeCell ref="K14:L14"/>
    <mergeCell ref="A16:G16"/>
    <mergeCell ref="A17:F17"/>
    <mergeCell ref="A22:B22"/>
    <mergeCell ref="C22:D22"/>
    <mergeCell ref="E22:F22"/>
    <mergeCell ref="G22:H22"/>
    <mergeCell ref="I22:J22"/>
    <mergeCell ref="K11:L11"/>
    <mergeCell ref="A6:B6"/>
    <mergeCell ref="C6:L6"/>
    <mergeCell ref="A7:B7"/>
    <mergeCell ref="C7:L7"/>
    <mergeCell ref="A8:B8"/>
    <mergeCell ref="C8:L8"/>
    <mergeCell ref="A10:D10"/>
    <mergeCell ref="E10:F10"/>
    <mergeCell ref="G10:H10"/>
    <mergeCell ref="I10:J10"/>
    <mergeCell ref="K10:L10"/>
  </mergeCells>
  <dataValidations count="1">
    <dataValidation type="decimal" allowBlank="1" showInputMessage="1" showErrorMessage="1" sqref="A20:F20">
      <formula1>0</formula1>
      <formula2>0.1</formula2>
    </dataValidation>
  </dataValidations>
  <pageMargins left="0.7" right="0.7" top="0.78740157499999996" bottom="0.78740157499999996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2" ma:contentTypeDescription="Create a new document." ma:contentTypeScope="" ma:versionID="a00c95f68454701efb74eefcee0e4857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d87b637b4ab76f86321764b5ff73d8ad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E270C9-D9F6-49AC-A3A2-0A7A6E0CB494}"/>
</file>

<file path=customXml/itemProps2.xml><?xml version="1.0" encoding="utf-8"?>
<ds:datastoreItem xmlns:ds="http://schemas.openxmlformats.org/officeDocument/2006/customXml" ds:itemID="{A1D87245-117D-41F5-A96A-F43E0989D619}"/>
</file>

<file path=customXml/itemProps3.xml><?xml version="1.0" encoding="utf-8"?>
<ds:datastoreItem xmlns:ds="http://schemas.openxmlformats.org/officeDocument/2006/customXml" ds:itemID="{E73F28AC-43F8-4954-9D4B-D2C7977FCD1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Information</vt:lpstr>
      <vt:lpstr>Medium_Intensity</vt:lpstr>
      <vt:lpstr>Increased_Sector_Width</vt:lpstr>
      <vt:lpstr>High_Intensity</vt:lpstr>
      <vt:lpstr>Empty</vt:lpstr>
    </vt:vector>
  </TitlesOfParts>
  <Company>WSA Weser Jade Nordsee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Hermann.Frank</dc:creator>
  <cp:lastModifiedBy>Hermann.Frank</cp:lastModifiedBy>
  <dcterms:created xsi:type="dcterms:W3CDTF">2021-01-19T10:53:04Z</dcterms:created>
  <dcterms:modified xsi:type="dcterms:W3CDTF">2021-02-05T08:15:50Z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</Properties>
</file>